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mbert\Documents\"/>
    </mc:Choice>
  </mc:AlternateContent>
  <xr:revisionPtr revIDLastSave="0" documentId="8_{BC7CA964-D4F6-49E3-B824-95903DBCCABC}" xr6:coauthVersionLast="47" xr6:coauthVersionMax="47" xr10:uidLastSave="{00000000-0000-0000-0000-000000000000}"/>
  <bookViews>
    <workbookView xWindow="-110" yWindow="-110" windowWidth="19420" windowHeight="10420" xr2:uid="{1F61317F-1D6F-49BC-881F-ADA6BFD0CE5B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I39" i="1"/>
  <c r="K39" i="1" s="1"/>
  <c r="G39" i="1"/>
  <c r="E39" i="1"/>
  <c r="C39" i="1"/>
  <c r="I38" i="1"/>
  <c r="K38" i="1" s="1"/>
  <c r="G38" i="1"/>
  <c r="E38" i="1"/>
  <c r="C38" i="1"/>
  <c r="G36" i="1"/>
  <c r="E36" i="1"/>
  <c r="C36" i="1"/>
  <c r="I40" i="1"/>
  <c r="G40" i="1"/>
  <c r="E40" i="1"/>
  <c r="C40" i="1"/>
  <c r="K33" i="1"/>
  <c r="K32" i="1"/>
  <c r="K31" i="1"/>
  <c r="K29" i="1"/>
  <c r="I30" i="1"/>
  <c r="G30" i="1"/>
  <c r="G34" i="1" s="1"/>
  <c r="E30" i="1"/>
  <c r="C30" i="1"/>
  <c r="K26" i="1"/>
  <c r="K25" i="1"/>
  <c r="K24" i="1"/>
  <c r="I23" i="1"/>
  <c r="I27" i="1" s="1"/>
  <c r="J26" i="1" s="1"/>
  <c r="G23" i="1"/>
  <c r="G27" i="1" s="1"/>
  <c r="H26" i="1" s="1"/>
  <c r="E23" i="1"/>
  <c r="C23" i="1"/>
  <c r="C27" i="1" s="1"/>
  <c r="I16" i="1"/>
  <c r="I20" i="1" s="1"/>
  <c r="J20" i="1" s="1"/>
  <c r="G16" i="1"/>
  <c r="G20" i="1" s="1"/>
  <c r="E16" i="1"/>
  <c r="C16" i="1"/>
  <c r="C20" i="1" s="1"/>
  <c r="I9" i="1"/>
  <c r="I13" i="1" s="1"/>
  <c r="J11" i="1" s="1"/>
  <c r="G9" i="1"/>
  <c r="G13" i="1" s="1"/>
  <c r="E9" i="1"/>
  <c r="E37" i="1" s="1"/>
  <c r="C9" i="1"/>
  <c r="C37" i="1" s="1"/>
  <c r="G37" i="1" l="1"/>
  <c r="H37" i="1" s="1"/>
  <c r="I37" i="1"/>
  <c r="K40" i="1"/>
  <c r="K36" i="1"/>
  <c r="H23" i="1"/>
  <c r="K23" i="1"/>
  <c r="G41" i="1"/>
  <c r="H39" i="1" s="1"/>
  <c r="K30" i="1"/>
  <c r="D24" i="1"/>
  <c r="D26" i="1"/>
  <c r="D22" i="1"/>
  <c r="D25" i="1"/>
  <c r="H33" i="1"/>
  <c r="H29" i="1"/>
  <c r="H32" i="1"/>
  <c r="H31" i="1"/>
  <c r="H30" i="1"/>
  <c r="J12" i="1"/>
  <c r="J23" i="1"/>
  <c r="K27" i="1"/>
  <c r="J9" i="1"/>
  <c r="J13" i="1"/>
  <c r="J18" i="1"/>
  <c r="E27" i="1"/>
  <c r="F23" i="1" s="1"/>
  <c r="H24" i="1"/>
  <c r="J24" i="1"/>
  <c r="C34" i="1"/>
  <c r="J17" i="1"/>
  <c r="I34" i="1"/>
  <c r="J30" i="1" s="1"/>
  <c r="J10" i="1"/>
  <c r="H16" i="1"/>
  <c r="J19" i="1"/>
  <c r="D23" i="1"/>
  <c r="H25" i="1"/>
  <c r="J25" i="1"/>
  <c r="E34" i="1"/>
  <c r="I41" i="1"/>
  <c r="K41" i="1" s="1"/>
  <c r="J16" i="1"/>
  <c r="H22" i="1"/>
  <c r="D17" i="1"/>
  <c r="D15" i="1"/>
  <c r="D19" i="1"/>
  <c r="D18" i="1"/>
  <c r="H19" i="1"/>
  <c r="H15" i="1"/>
  <c r="H18" i="1"/>
  <c r="H17" i="1"/>
  <c r="E20" i="1"/>
  <c r="F16" i="1" s="1"/>
  <c r="D16" i="1"/>
  <c r="H12" i="1"/>
  <c r="H8" i="1"/>
  <c r="H11" i="1"/>
  <c r="H10" i="1"/>
  <c r="H9" i="1"/>
  <c r="C13" i="1"/>
  <c r="E13" i="1"/>
  <c r="H36" i="1" l="1"/>
  <c r="J39" i="1"/>
  <c r="H40" i="1"/>
  <c r="H38" i="1"/>
  <c r="J36" i="1"/>
  <c r="K37" i="1"/>
  <c r="J37" i="1"/>
  <c r="J38" i="1"/>
  <c r="J40" i="1"/>
  <c r="H27" i="1"/>
  <c r="D27" i="1"/>
  <c r="H34" i="1"/>
  <c r="D20" i="1"/>
  <c r="H20" i="1"/>
  <c r="F24" i="1"/>
  <c r="F26" i="1"/>
  <c r="F22" i="1"/>
  <c r="F25" i="1"/>
  <c r="D31" i="1"/>
  <c r="D33" i="1"/>
  <c r="D29" i="1"/>
  <c r="D32" i="1"/>
  <c r="J27" i="1"/>
  <c r="D30" i="1"/>
  <c r="F33" i="1"/>
  <c r="F29" i="1"/>
  <c r="F31" i="1"/>
  <c r="F32" i="1"/>
  <c r="F9" i="1"/>
  <c r="E41" i="1"/>
  <c r="D9" i="1"/>
  <c r="C41" i="1"/>
  <c r="J32" i="1"/>
  <c r="K34" i="1"/>
  <c r="J31" i="1"/>
  <c r="J29" i="1"/>
  <c r="J33" i="1"/>
  <c r="F30" i="1"/>
  <c r="F17" i="1"/>
  <c r="F19" i="1"/>
  <c r="F15" i="1"/>
  <c r="F18" i="1"/>
  <c r="F10" i="1"/>
  <c r="F12" i="1"/>
  <c r="F8" i="1"/>
  <c r="F11" i="1"/>
  <c r="D11" i="1"/>
  <c r="D10" i="1"/>
  <c r="D12" i="1"/>
  <c r="D8" i="1"/>
  <c r="H13" i="1"/>
  <c r="D36" i="1" l="1"/>
  <c r="D37" i="1"/>
  <c r="D38" i="1"/>
  <c r="D39" i="1"/>
  <c r="D40" i="1"/>
  <c r="F38" i="1"/>
  <c r="F39" i="1"/>
  <c r="F37" i="1"/>
  <c r="F40" i="1"/>
  <c r="F36" i="1"/>
  <c r="J34" i="1"/>
  <c r="F34" i="1"/>
  <c r="F20" i="1"/>
  <c r="D34" i="1"/>
  <c r="F27" i="1"/>
  <c r="F13" i="1"/>
  <c r="D13" i="1"/>
</calcChain>
</file>

<file path=xl/sharedStrings.xml><?xml version="1.0" encoding="utf-8"?>
<sst xmlns="http://schemas.openxmlformats.org/spreadsheetml/2006/main" count="69" uniqueCount="29">
  <si>
    <t>Field</t>
  </si>
  <si>
    <t>Number</t>
  </si>
  <si>
    <t>%</t>
  </si>
  <si>
    <t>Granted Projects</t>
  </si>
  <si>
    <t>Granted Organizations</t>
  </si>
  <si>
    <t>Granted Participants</t>
  </si>
  <si>
    <t>Year</t>
  </si>
  <si>
    <t>HE</t>
  </si>
  <si>
    <t>YOUTH</t>
  </si>
  <si>
    <t>SCHOOL</t>
  </si>
  <si>
    <t>VET</t>
  </si>
  <si>
    <t>ADULT</t>
  </si>
  <si>
    <t>2020</t>
  </si>
  <si>
    <t>2019</t>
  </si>
  <si>
    <t>2021</t>
  </si>
  <si>
    <t>2022</t>
  </si>
  <si>
    <t>TOTAL</t>
  </si>
  <si>
    <t>GENERAL TOTAL</t>
  </si>
  <si>
    <t>??</t>
  </si>
  <si>
    <t>(not HE)</t>
  </si>
  <si>
    <t>GENERAL</t>
  </si>
  <si>
    <t>= not or hardly any registration</t>
  </si>
  <si>
    <t>= counted differently than previous years</t>
  </si>
  <si>
    <t>=underestimation because of incomplete counting</t>
  </si>
  <si>
    <t>ERASMUS+ AND EUROPEAN SOLIDARITY CORPS - 2019 - 2022</t>
  </si>
  <si>
    <t>Source :</t>
  </si>
  <si>
    <t>Dashboards</t>
  </si>
  <si>
    <t>Youth : combined figures E+:Youth and ESC</t>
  </si>
  <si>
    <t>Granted Inclusion Participants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</si>
</sst>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quotePrefix="1"/>
    <xf numFmtId="0" fontId="2" fillId="0" borderId="0" xfId="0" applyFont="1"/>
    <xf numFmtId="3" fontId="0" fillId="0" borderId="0" xfId="0" applyNumberFormat="1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2" fontId="0" fillId="0" borderId="0" xfId="0" applyNumberFormat="1"/>
    <xf numFmtId="2" fontId="1" fillId="0" borderId="0" xfId="0" applyNumberFormat="1" applyFont="1"/>
    <xf numFmtId="0" fontId="1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5" fillId="0" borderId="0" xfId="0" applyNumberFormat="1" applyFont="1"/>
    <xf numFmtId="2" fontId="4" fillId="0" borderId="0" xfId="0" applyNumberFormat="1" applyFont="1"/>
    <xf numFmtId="0" fontId="0" fillId="2" borderId="0" xfId="0" applyFill="1"/>
    <xf numFmtId="0" fontId="0" fillId="3" borderId="0" xfId="0" applyFill="1"/>
    <xf numFmtId="0" fontId="0" fillId="4" borderId="0" xfId="0" applyFill="1"/>
    <xf numFmtId="3" fontId="6" fillId="5" borderId="0" xfId="0" applyNumberFormat="1" applyFont="1" applyFill="1"/>
    <xf numFmtId="3" fontId="6" fillId="0" borderId="0" xfId="0" applyNumberFormat="1" applyFont="1"/>
    <xf numFmtId="2" fontId="6" fillId="0" borderId="0" xfId="0" applyNumberFormat="1" applyFont="1"/>
    <xf numFmtId="0" fontId="1" fillId="6" borderId="0" xfId="0" applyFont="1" applyFill="1" applyAlignment="1">
      <alignment horizontal="center"/>
    </xf>
    <xf numFmtId="2" fontId="5" fillId="0" borderId="0" xfId="0" applyNumberFormat="1" applyFont="1"/>
    <xf numFmtId="2" fontId="4" fillId="0" borderId="0" xfId="0" applyNumberFormat="1" applyFont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44B3F-9711-42BC-B429-C98DC529A951}">
  <dimension ref="A2:L45"/>
  <sheetViews>
    <sheetView tabSelected="1" workbookViewId="0">
      <selection activeCell="O16" sqref="O16"/>
    </sheetView>
  </sheetViews>
  <sheetFormatPr defaultRowHeight="14.5" x14ac:dyDescent="0.35"/>
  <cols>
    <col min="2" max="2" width="11.1796875" customWidth="1"/>
    <col min="3" max="4" width="11.453125" customWidth="1"/>
    <col min="5" max="6" width="13.54296875" customWidth="1"/>
    <col min="7" max="8" width="12.36328125" customWidth="1"/>
    <col min="9" max="10" width="11.453125" customWidth="1"/>
    <col min="11" max="11" width="10.1796875" customWidth="1"/>
  </cols>
  <sheetData>
    <row r="2" spans="1:12" s="4" customFormat="1" x14ac:dyDescent="0.35">
      <c r="A2" s="21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2" s="4" customFormat="1" x14ac:dyDescent="0.35">
      <c r="A3" s="7" t="s">
        <v>25</v>
      </c>
      <c r="B3" s="7" t="s">
        <v>26</v>
      </c>
      <c r="G3" s="7"/>
      <c r="H3" s="7"/>
      <c r="I3" s="7" t="s">
        <v>27</v>
      </c>
      <c r="J3" s="7"/>
    </row>
    <row r="5" spans="1:12" s="4" customFormat="1" x14ac:dyDescent="0.35">
      <c r="A5" s="4" t="s">
        <v>6</v>
      </c>
      <c r="B5" s="4" t="s">
        <v>0</v>
      </c>
      <c r="C5" s="10" t="s">
        <v>3</v>
      </c>
      <c r="D5" s="10"/>
      <c r="E5" s="10" t="s">
        <v>4</v>
      </c>
      <c r="F5" s="10"/>
      <c r="G5" s="10" t="s">
        <v>5</v>
      </c>
      <c r="H5" s="10"/>
      <c r="I5" s="10" t="s">
        <v>28</v>
      </c>
      <c r="J5" s="10"/>
      <c r="K5" s="10"/>
    </row>
    <row r="6" spans="1:12" s="4" customFormat="1" x14ac:dyDescent="0.35">
      <c r="C6" s="7" t="s">
        <v>1</v>
      </c>
      <c r="D6" s="7" t="s">
        <v>2</v>
      </c>
      <c r="E6" s="7" t="s">
        <v>1</v>
      </c>
      <c r="F6" s="7" t="s">
        <v>2</v>
      </c>
      <c r="G6" s="7" t="s">
        <v>1</v>
      </c>
      <c r="H6" s="7" t="s">
        <v>2</v>
      </c>
      <c r="I6" s="7" t="s">
        <v>1</v>
      </c>
      <c r="J6" s="7" t="s">
        <v>2</v>
      </c>
      <c r="K6" s="7" t="s">
        <v>2</v>
      </c>
    </row>
    <row r="8" spans="1:12" x14ac:dyDescent="0.35">
      <c r="A8" s="1" t="s">
        <v>13</v>
      </c>
      <c r="B8" t="s">
        <v>7</v>
      </c>
      <c r="C8" s="3">
        <v>5664</v>
      </c>
      <c r="D8" s="8">
        <f>+C8/($C$13/100)</f>
        <v>22.618001757048159</v>
      </c>
      <c r="E8" s="3">
        <v>7510</v>
      </c>
      <c r="F8" s="8">
        <f>+E8/($E$13/100)</f>
        <v>7.4637249055853703</v>
      </c>
      <c r="G8" s="3">
        <v>599117</v>
      </c>
      <c r="H8" s="8">
        <f>+G8/($G$13/100)</f>
        <v>39.535681738543985</v>
      </c>
      <c r="I8" s="11" t="s">
        <v>18</v>
      </c>
      <c r="J8" s="23" t="s">
        <v>18</v>
      </c>
      <c r="K8" s="23" t="s">
        <v>18</v>
      </c>
    </row>
    <row r="9" spans="1:12" x14ac:dyDescent="0.35">
      <c r="B9" t="s">
        <v>8</v>
      </c>
      <c r="C9" s="3">
        <f>5013+2942</f>
        <v>7955</v>
      </c>
      <c r="D9" s="8">
        <f t="shared" ref="D9:D12" si="0">+C9/($C$13/100)</f>
        <v>31.766632058142321</v>
      </c>
      <c r="E9" s="3">
        <f>29069+2063</f>
        <v>31132</v>
      </c>
      <c r="F9" s="8">
        <f t="shared" ref="F9:F12" si="1">+E9/($E$13/100)</f>
        <v>30.94017094017094</v>
      </c>
      <c r="G9" s="3">
        <f>308485+21386</f>
        <v>329871</v>
      </c>
      <c r="H9" s="8">
        <f t="shared" ref="H9:H12" si="2">+G9/($G$13/100)</f>
        <v>21.768160260475405</v>
      </c>
      <c r="I9" s="3">
        <f>6668+95630</f>
        <v>102298</v>
      </c>
      <c r="J9" s="8">
        <f>+I9/($I$13/100)</f>
        <v>76.073829496103272</v>
      </c>
      <c r="K9" s="8">
        <v>31.01</v>
      </c>
    </row>
    <row r="10" spans="1:12" x14ac:dyDescent="0.35">
      <c r="B10" t="s">
        <v>9</v>
      </c>
      <c r="C10" s="3">
        <v>4856</v>
      </c>
      <c r="D10" s="8">
        <f t="shared" si="0"/>
        <v>19.391422410350611</v>
      </c>
      <c r="E10" s="3">
        <v>18659</v>
      </c>
      <c r="F10" s="8">
        <f t="shared" si="1"/>
        <v>18.544027032399125</v>
      </c>
      <c r="G10" s="3">
        <v>158186</v>
      </c>
      <c r="H10" s="8">
        <f t="shared" si="2"/>
        <v>10.438681178289581</v>
      </c>
      <c r="I10" s="12">
        <v>159</v>
      </c>
      <c r="J10" s="14">
        <f t="shared" ref="J10:J13" si="3">+I10/($I$13/100)</f>
        <v>0.11824022844904515</v>
      </c>
      <c r="K10" s="14">
        <v>0.1</v>
      </c>
    </row>
    <row r="11" spans="1:12" x14ac:dyDescent="0.35">
      <c r="B11" t="s">
        <v>10</v>
      </c>
      <c r="C11" s="3">
        <v>5123</v>
      </c>
      <c r="D11" s="8">
        <f t="shared" si="0"/>
        <v>20.457631179618243</v>
      </c>
      <c r="E11" s="3">
        <v>36783</v>
      </c>
      <c r="F11" s="8">
        <f t="shared" si="1"/>
        <v>36.556350626118068</v>
      </c>
      <c r="G11" s="3">
        <v>295207</v>
      </c>
      <c r="H11" s="8">
        <f t="shared" si="2"/>
        <v>19.480685740832516</v>
      </c>
      <c r="I11" s="3">
        <v>31882</v>
      </c>
      <c r="J11" s="8">
        <f t="shared" si="3"/>
        <v>23.709024927122375</v>
      </c>
      <c r="K11" s="8">
        <v>10.8</v>
      </c>
    </row>
    <row r="12" spans="1:12" x14ac:dyDescent="0.35">
      <c r="B12" t="s">
        <v>11</v>
      </c>
      <c r="C12" s="3">
        <v>1444</v>
      </c>
      <c r="D12" s="8">
        <f t="shared" si="0"/>
        <v>5.7663125948406684</v>
      </c>
      <c r="E12" s="3">
        <v>6536</v>
      </c>
      <c r="F12" s="8">
        <f t="shared" si="1"/>
        <v>6.4957264957264957</v>
      </c>
      <c r="G12" s="3">
        <v>133002</v>
      </c>
      <c r="H12" s="8">
        <f t="shared" si="2"/>
        <v>8.776791081858514</v>
      </c>
      <c r="I12" s="12">
        <v>133</v>
      </c>
      <c r="J12" s="14">
        <f t="shared" si="3"/>
        <v>9.8905348325301914E-2</v>
      </c>
      <c r="K12" s="14">
        <v>0.1</v>
      </c>
    </row>
    <row r="13" spans="1:12" s="4" customFormat="1" x14ac:dyDescent="0.35">
      <c r="B13" s="5" t="s">
        <v>16</v>
      </c>
      <c r="C13" s="6">
        <f>SUM(C8:C12)</f>
        <v>25042</v>
      </c>
      <c r="D13" s="9">
        <f t="shared" ref="D13:I13" si="4">SUM(D8:D12)</f>
        <v>100.00000000000001</v>
      </c>
      <c r="E13" s="6">
        <f t="shared" si="4"/>
        <v>100620</v>
      </c>
      <c r="F13" s="9">
        <f t="shared" si="4"/>
        <v>100</v>
      </c>
      <c r="G13" s="6">
        <f t="shared" si="4"/>
        <v>1515383</v>
      </c>
      <c r="H13" s="9">
        <f t="shared" si="4"/>
        <v>100</v>
      </c>
      <c r="I13" s="6">
        <f t="shared" si="4"/>
        <v>134472</v>
      </c>
      <c r="J13" s="9">
        <f t="shared" si="3"/>
        <v>100</v>
      </c>
      <c r="K13" s="9">
        <v>14.7</v>
      </c>
      <c r="L13" s="4" t="s">
        <v>19</v>
      </c>
    </row>
    <row r="14" spans="1:12" s="4" customFormat="1" x14ac:dyDescent="0.35">
      <c r="B14" s="5"/>
      <c r="C14" s="6"/>
      <c r="D14" s="9"/>
      <c r="E14" s="6"/>
      <c r="F14" s="9"/>
      <c r="G14" s="6"/>
      <c r="H14" s="9"/>
      <c r="I14" s="6"/>
      <c r="J14" s="9"/>
      <c r="K14" s="9"/>
    </row>
    <row r="15" spans="1:12" x14ac:dyDescent="0.35">
      <c r="A15" s="1" t="s">
        <v>12</v>
      </c>
      <c r="B15" t="s">
        <v>7</v>
      </c>
      <c r="C15" s="3">
        <v>6093</v>
      </c>
      <c r="D15" s="8">
        <f>+C15/($C$20/100)</f>
        <v>22.625324916450055</v>
      </c>
      <c r="E15" s="3">
        <v>9081</v>
      </c>
      <c r="F15" s="8">
        <f>+E15/($E$20/100)</f>
        <v>7.8881534372231199</v>
      </c>
      <c r="G15" s="3">
        <v>651043</v>
      </c>
      <c r="H15" s="8">
        <f>+G15/($G$20/100)</f>
        <v>35.749397352193419</v>
      </c>
      <c r="I15" s="11" t="s">
        <v>18</v>
      </c>
      <c r="J15" s="23" t="s">
        <v>18</v>
      </c>
      <c r="K15" s="23" t="s">
        <v>18</v>
      </c>
    </row>
    <row r="16" spans="1:12" x14ac:dyDescent="0.35">
      <c r="B16" t="s">
        <v>8</v>
      </c>
      <c r="C16" s="3">
        <f>5543+3639</f>
        <v>9182</v>
      </c>
      <c r="D16" s="8">
        <f t="shared" ref="D16:D19" si="5">+C16/($C$20/100)</f>
        <v>34.095803936130707</v>
      </c>
      <c r="E16" s="3">
        <f>32576+2436</f>
        <v>35012</v>
      </c>
      <c r="F16" s="8">
        <f t="shared" ref="F16:F19" si="6">+E16/($E$20/100)</f>
        <v>30.412953214850333</v>
      </c>
      <c r="G16" s="3">
        <f>377821+28114</f>
        <v>405935</v>
      </c>
      <c r="H16" s="8">
        <f>+G16/($G$20/100)</f>
        <v>22.29028130885769</v>
      </c>
      <c r="I16" s="3">
        <f>9125+99745</f>
        <v>108870</v>
      </c>
      <c r="J16" s="8">
        <f>+I16/($I$20/100)</f>
        <v>72.690489544107038</v>
      </c>
      <c r="K16" s="8">
        <v>26.8</v>
      </c>
    </row>
    <row r="17" spans="1:12" x14ac:dyDescent="0.35">
      <c r="B17" t="s">
        <v>9</v>
      </c>
      <c r="C17" s="3">
        <v>4799</v>
      </c>
      <c r="D17" s="8">
        <f t="shared" si="5"/>
        <v>17.820274786483473</v>
      </c>
      <c r="E17" s="3">
        <v>22381</v>
      </c>
      <c r="F17" s="8">
        <f t="shared" si="6"/>
        <v>19.44111464359549</v>
      </c>
      <c r="G17" s="3">
        <v>235564</v>
      </c>
      <c r="H17" s="8">
        <f t="shared" ref="H17:H19" si="7">+G17/($G$20/100)</f>
        <v>12.935045823197685</v>
      </c>
      <c r="I17" s="12">
        <v>236</v>
      </c>
      <c r="J17" s="14">
        <f t="shared" ref="J17:J20" si="8">+I17/($I$20/100)</f>
        <v>0.1575728440562989</v>
      </c>
      <c r="K17" s="14">
        <v>0.1</v>
      </c>
    </row>
    <row r="18" spans="1:12" x14ac:dyDescent="0.35">
      <c r="B18" t="s">
        <v>10</v>
      </c>
      <c r="C18" s="3">
        <v>5024</v>
      </c>
      <c r="D18" s="8">
        <f t="shared" si="5"/>
        <v>18.655774229483846</v>
      </c>
      <c r="E18" s="3">
        <v>39650</v>
      </c>
      <c r="F18" s="8">
        <f t="shared" si="6"/>
        <v>34.441722694185302</v>
      </c>
      <c r="G18" s="3">
        <v>337297</v>
      </c>
      <c r="H18" s="8">
        <f t="shared" si="7"/>
        <v>18.52130270765953</v>
      </c>
      <c r="I18" s="3">
        <v>40475</v>
      </c>
      <c r="J18" s="8">
        <f t="shared" si="8"/>
        <v>27.024410437197872</v>
      </c>
      <c r="K18" s="8">
        <v>12</v>
      </c>
    </row>
    <row r="19" spans="1:12" x14ac:dyDescent="0.35">
      <c r="B19" t="s">
        <v>11</v>
      </c>
      <c r="C19" s="3">
        <v>1832</v>
      </c>
      <c r="D19" s="8">
        <f t="shared" si="5"/>
        <v>6.8028221314519124</v>
      </c>
      <c r="E19" s="3">
        <v>8998</v>
      </c>
      <c r="F19" s="8">
        <f t="shared" si="6"/>
        <v>7.8160560101457586</v>
      </c>
      <c r="G19" s="3">
        <v>191291</v>
      </c>
      <c r="H19" s="8">
        <f t="shared" si="7"/>
        <v>10.50397280809168</v>
      </c>
      <c r="I19" s="12">
        <v>191</v>
      </c>
      <c r="J19" s="14">
        <f t="shared" si="8"/>
        <v>0.1275271746387843</v>
      </c>
      <c r="K19" s="14">
        <v>0.1</v>
      </c>
    </row>
    <row r="20" spans="1:12" s="4" customFormat="1" x14ac:dyDescent="0.35">
      <c r="B20" s="5" t="s">
        <v>16</v>
      </c>
      <c r="C20" s="6">
        <f>SUM(C15:C19)</f>
        <v>26930</v>
      </c>
      <c r="D20" s="9">
        <f t="shared" ref="D20:I20" si="9">SUM(D15:D19)</f>
        <v>100.00000000000001</v>
      </c>
      <c r="E20" s="6">
        <f t="shared" si="9"/>
        <v>115122</v>
      </c>
      <c r="F20" s="9">
        <f t="shared" si="9"/>
        <v>100</v>
      </c>
      <c r="G20" s="6">
        <f t="shared" si="9"/>
        <v>1821130</v>
      </c>
      <c r="H20" s="9">
        <f t="shared" si="9"/>
        <v>100</v>
      </c>
      <c r="I20" s="6">
        <f t="shared" si="9"/>
        <v>149772</v>
      </c>
      <c r="J20" s="9">
        <f t="shared" si="8"/>
        <v>100</v>
      </c>
      <c r="K20" s="9">
        <v>12.8</v>
      </c>
      <c r="L20" s="4" t="s">
        <v>19</v>
      </c>
    </row>
    <row r="21" spans="1:12" x14ac:dyDescent="0.35">
      <c r="B21" s="2"/>
      <c r="C21" s="3"/>
      <c r="D21" s="8"/>
      <c r="E21" s="3"/>
      <c r="F21" s="8"/>
      <c r="G21" s="3"/>
      <c r="H21" s="8"/>
      <c r="I21" s="3"/>
      <c r="J21" s="8"/>
      <c r="K21" s="8"/>
    </row>
    <row r="22" spans="1:12" x14ac:dyDescent="0.35">
      <c r="A22" s="1" t="s">
        <v>14</v>
      </c>
      <c r="B22" t="s">
        <v>7</v>
      </c>
      <c r="C22" s="3">
        <v>3930</v>
      </c>
      <c r="D22" s="8">
        <f>+C22/($C$27/100)</f>
        <v>19.207272371829333</v>
      </c>
      <c r="E22" s="3">
        <v>7560</v>
      </c>
      <c r="F22" s="8">
        <f>+E22/($E$27/100)</f>
        <v>10.677966101694915</v>
      </c>
      <c r="G22" s="3">
        <v>328200</v>
      </c>
      <c r="H22" s="8">
        <f>+G22/($G$27/100)</f>
        <v>45.327109257392245</v>
      </c>
      <c r="I22" s="11" t="s">
        <v>18</v>
      </c>
      <c r="J22" s="23" t="s">
        <v>18</v>
      </c>
      <c r="K22" s="23" t="s">
        <v>18</v>
      </c>
    </row>
    <row r="23" spans="1:12" x14ac:dyDescent="0.35">
      <c r="B23" t="s">
        <v>8</v>
      </c>
      <c r="C23" s="3">
        <f>3450+1950</f>
        <v>5400</v>
      </c>
      <c r="D23" s="8">
        <f t="shared" ref="D23:D26" si="10">+C23/($C$27/100)</f>
        <v>26.391671961292214</v>
      </c>
      <c r="E23" s="3">
        <f>17230+1950</f>
        <v>19180</v>
      </c>
      <c r="F23" s="8">
        <f t="shared" ref="F23:F26" si="11">+E23/($E$27/100)</f>
        <v>27.09039548022599</v>
      </c>
      <c r="G23" s="3">
        <f>148600+16930</f>
        <v>165530</v>
      </c>
      <c r="H23" s="8">
        <f t="shared" ref="H23:H26" si="12">+G23/($G$27/100)</f>
        <v>22.861049346057701</v>
      </c>
      <c r="I23" s="19">
        <f>23560+5859</f>
        <v>29419</v>
      </c>
      <c r="J23" s="20">
        <f>+I23/($I$27/100)</f>
        <v>45.316471294998379</v>
      </c>
      <c r="K23" s="20">
        <f>I23/(G23/100)</f>
        <v>17.772609194707908</v>
      </c>
    </row>
    <row r="24" spans="1:12" x14ac:dyDescent="0.35">
      <c r="B24" t="s">
        <v>9</v>
      </c>
      <c r="C24" s="3">
        <v>5111</v>
      </c>
      <c r="D24" s="8">
        <f t="shared" si="10"/>
        <v>24.979228776697131</v>
      </c>
      <c r="E24" s="3">
        <v>20640</v>
      </c>
      <c r="F24" s="8">
        <f t="shared" si="11"/>
        <v>29.152542372881356</v>
      </c>
      <c r="G24" s="3">
        <v>106700</v>
      </c>
      <c r="H24" s="8">
        <f t="shared" si="12"/>
        <v>14.736144295441049</v>
      </c>
      <c r="I24" s="3">
        <v>11586</v>
      </c>
      <c r="J24" s="8">
        <f t="shared" ref="J24:J26" si="13">+I24/($I$27/100)</f>
        <v>17.846855312004188</v>
      </c>
      <c r="K24" s="8">
        <f t="shared" ref="K24:K27" si="14">I24/(G24/100)</f>
        <v>10.858481724461106</v>
      </c>
    </row>
    <row r="25" spans="1:12" x14ac:dyDescent="0.35">
      <c r="B25" t="s">
        <v>10</v>
      </c>
      <c r="C25" s="3">
        <v>4320</v>
      </c>
      <c r="D25" s="8">
        <f t="shared" si="10"/>
        <v>21.113337569033771</v>
      </c>
      <c r="E25" s="3">
        <v>16710</v>
      </c>
      <c r="F25" s="8">
        <f t="shared" si="11"/>
        <v>23.601694915254239</v>
      </c>
      <c r="G25" s="3">
        <v>112200</v>
      </c>
      <c r="H25" s="8">
        <f t="shared" si="12"/>
        <v>15.49573936221636</v>
      </c>
      <c r="I25" s="3">
        <v>22415</v>
      </c>
      <c r="J25" s="8">
        <f t="shared" si="13"/>
        <v>34.527642138665101</v>
      </c>
      <c r="K25" s="8">
        <f t="shared" si="14"/>
        <v>19.9777183600713</v>
      </c>
    </row>
    <row r="26" spans="1:12" x14ac:dyDescent="0.35">
      <c r="B26" t="s">
        <v>11</v>
      </c>
      <c r="C26" s="3">
        <v>1700</v>
      </c>
      <c r="D26" s="8">
        <f t="shared" si="10"/>
        <v>8.3084893211475492</v>
      </c>
      <c r="E26" s="3">
        <v>6710</v>
      </c>
      <c r="F26" s="8">
        <f t="shared" si="11"/>
        <v>9.4774011299435035</v>
      </c>
      <c r="G26" s="13">
        <v>11440</v>
      </c>
      <c r="H26" s="22">
        <f t="shared" si="12"/>
        <v>1.5799577388926485</v>
      </c>
      <c r="I26" s="3">
        <v>1499</v>
      </c>
      <c r="J26" s="8">
        <f t="shared" si="13"/>
        <v>2.3090312543323215</v>
      </c>
      <c r="K26" s="8">
        <f t="shared" si="14"/>
        <v>13.103146853146853</v>
      </c>
    </row>
    <row r="27" spans="1:12" s="4" customFormat="1" x14ac:dyDescent="0.35">
      <c r="B27" s="5" t="s">
        <v>16</v>
      </c>
      <c r="C27" s="6">
        <f>SUM(C22:C26)</f>
        <v>20461</v>
      </c>
      <c r="D27" s="9">
        <f t="shared" ref="D27:J27" si="15">SUM(D22:D26)</f>
        <v>100</v>
      </c>
      <c r="E27" s="6">
        <f t="shared" si="15"/>
        <v>70800</v>
      </c>
      <c r="F27" s="9">
        <f t="shared" si="15"/>
        <v>100.00000000000001</v>
      </c>
      <c r="G27" s="6">
        <f t="shared" si="15"/>
        <v>724070</v>
      </c>
      <c r="H27" s="9">
        <f t="shared" si="15"/>
        <v>100</v>
      </c>
      <c r="I27" s="6">
        <f t="shared" si="15"/>
        <v>64919</v>
      </c>
      <c r="J27" s="9">
        <f t="shared" si="15"/>
        <v>100</v>
      </c>
      <c r="K27" s="9">
        <f t="shared" si="14"/>
        <v>8.9658458436339039</v>
      </c>
      <c r="L27" s="4" t="s">
        <v>19</v>
      </c>
    </row>
    <row r="28" spans="1:12" x14ac:dyDescent="0.35">
      <c r="B28" s="2"/>
      <c r="C28" s="3"/>
      <c r="D28" s="8"/>
      <c r="E28" s="3"/>
      <c r="F28" s="8"/>
      <c r="G28" s="3"/>
      <c r="H28" s="8"/>
      <c r="I28" s="3"/>
      <c r="J28" s="8"/>
      <c r="K28" s="8"/>
    </row>
    <row r="29" spans="1:12" x14ac:dyDescent="0.35">
      <c r="A29" s="1" t="s">
        <v>15</v>
      </c>
      <c r="B29" t="s">
        <v>7</v>
      </c>
      <c r="C29" s="3">
        <v>5110</v>
      </c>
      <c r="D29" s="8">
        <f>+C29/($C$34/100)</f>
        <v>18.71109483705602</v>
      </c>
      <c r="E29" s="13">
        <v>25080</v>
      </c>
      <c r="F29" s="22">
        <f>+E29/($E$34/100)</f>
        <v>24.90071485305798</v>
      </c>
      <c r="G29" s="3">
        <v>476300</v>
      </c>
      <c r="H29" s="8">
        <f>+G29/($G$34/100)</f>
        <v>40.644786919939243</v>
      </c>
      <c r="I29" s="12">
        <v>7975</v>
      </c>
      <c r="J29" s="14">
        <f>+I29/($I$34/100)</f>
        <v>6.1394797416414546</v>
      </c>
      <c r="K29" s="14">
        <f>I29/(G29/100)</f>
        <v>1.674364896073903</v>
      </c>
    </row>
    <row r="30" spans="1:12" x14ac:dyDescent="0.35">
      <c r="B30" t="s">
        <v>8</v>
      </c>
      <c r="C30" s="3">
        <f>4780+2640</f>
        <v>7420</v>
      </c>
      <c r="D30" s="8">
        <f t="shared" ref="D30:D33" si="16">+C30/($C$34/100)</f>
        <v>27.169534968875869</v>
      </c>
      <c r="E30" s="3">
        <f>22260+2640</f>
        <v>24900</v>
      </c>
      <c r="F30" s="8">
        <f t="shared" ref="F30:F33" si="17">+E30/($E$34/100)</f>
        <v>24.72200158856235</v>
      </c>
      <c r="G30" s="3">
        <f>268800+23720</f>
        <v>292520</v>
      </c>
      <c r="H30" s="8">
        <f t="shared" ref="H30:H33" si="18">+G30/($G$34/100)</f>
        <v>24.962026180601779</v>
      </c>
      <c r="I30" s="19">
        <f>47122+8314</f>
        <v>55436</v>
      </c>
      <c r="J30" s="20">
        <f t="shared" ref="J30:J33" si="19">+I30/($I$34/100)</f>
        <v>42.676890151427671</v>
      </c>
      <c r="K30" s="20">
        <f t="shared" ref="K30:K41" si="20">I30/(G30/100)</f>
        <v>18.951182825105978</v>
      </c>
    </row>
    <row r="31" spans="1:12" x14ac:dyDescent="0.35">
      <c r="B31" t="s">
        <v>9</v>
      </c>
      <c r="C31" s="3">
        <v>7710</v>
      </c>
      <c r="D31" s="8">
        <f t="shared" si="16"/>
        <v>28.231417063346758</v>
      </c>
      <c r="E31" s="3">
        <v>26540</v>
      </c>
      <c r="F31" s="8">
        <f t="shared" si="17"/>
        <v>26.350277998411435</v>
      </c>
      <c r="G31" s="3">
        <v>215800</v>
      </c>
      <c r="H31" s="8">
        <f t="shared" si="18"/>
        <v>18.415169047497141</v>
      </c>
      <c r="I31" s="3">
        <v>27835</v>
      </c>
      <c r="J31" s="8">
        <f t="shared" si="19"/>
        <v>21.428516439948574</v>
      </c>
      <c r="K31" s="8">
        <f t="shared" si="20"/>
        <v>12.898517145505098</v>
      </c>
    </row>
    <row r="32" spans="1:12" x14ac:dyDescent="0.35">
      <c r="B32" t="s">
        <v>10</v>
      </c>
      <c r="C32" s="3">
        <v>5350</v>
      </c>
      <c r="D32" s="8">
        <f t="shared" si="16"/>
        <v>19.589893811790553</v>
      </c>
      <c r="E32" s="3">
        <v>17900</v>
      </c>
      <c r="F32" s="8">
        <f t="shared" si="17"/>
        <v>17.772041302621126</v>
      </c>
      <c r="G32" s="3">
        <v>167700</v>
      </c>
      <c r="H32" s="8">
        <f t="shared" si="18"/>
        <v>14.310583175464645</v>
      </c>
      <c r="I32" s="3">
        <v>33924</v>
      </c>
      <c r="J32" s="8">
        <f t="shared" si="19"/>
        <v>26.116076583754822</v>
      </c>
      <c r="K32" s="8">
        <f t="shared" si="20"/>
        <v>20.228980322003579</v>
      </c>
    </row>
    <row r="33" spans="1:11" x14ac:dyDescent="0.35">
      <c r="B33" t="s">
        <v>11</v>
      </c>
      <c r="C33" s="3">
        <v>1720</v>
      </c>
      <c r="D33" s="8">
        <f t="shared" si="16"/>
        <v>6.2980593189307941</v>
      </c>
      <c r="E33" s="3">
        <v>6300</v>
      </c>
      <c r="F33" s="8">
        <f t="shared" si="17"/>
        <v>6.2549642573471003</v>
      </c>
      <c r="G33" s="13">
        <v>19540</v>
      </c>
      <c r="H33" s="22">
        <f t="shared" si="18"/>
        <v>1.6674346764971923</v>
      </c>
      <c r="I33" s="3">
        <v>4727</v>
      </c>
      <c r="J33" s="8">
        <f t="shared" si="19"/>
        <v>3.6390370832274801</v>
      </c>
      <c r="K33" s="8">
        <f t="shared" si="20"/>
        <v>24.191402251791196</v>
      </c>
    </row>
    <row r="34" spans="1:11" s="4" customFormat="1" x14ac:dyDescent="0.35">
      <c r="B34" s="5" t="s">
        <v>16</v>
      </c>
      <c r="C34" s="6">
        <f>SUM(C29:C33)</f>
        <v>27310</v>
      </c>
      <c r="D34" s="9">
        <f t="shared" ref="D34:J34" si="21">SUM(D29:D33)</f>
        <v>100</v>
      </c>
      <c r="E34" s="6">
        <f t="shared" si="21"/>
        <v>100720</v>
      </c>
      <c r="F34" s="9">
        <f t="shared" si="21"/>
        <v>99.999999999999972</v>
      </c>
      <c r="G34" s="6">
        <f t="shared" si="21"/>
        <v>1171860</v>
      </c>
      <c r="H34" s="9">
        <f t="shared" si="21"/>
        <v>100</v>
      </c>
      <c r="I34" s="6">
        <f t="shared" si="21"/>
        <v>129897</v>
      </c>
      <c r="J34" s="9">
        <f t="shared" si="21"/>
        <v>99.999999999999986</v>
      </c>
      <c r="K34" s="9">
        <f t="shared" si="20"/>
        <v>11.084685883979315</v>
      </c>
    </row>
    <row r="35" spans="1:11" x14ac:dyDescent="0.35">
      <c r="B35" s="2"/>
      <c r="C35" s="3"/>
      <c r="D35" s="8"/>
      <c r="E35" s="3"/>
      <c r="F35" s="8"/>
      <c r="G35" s="3"/>
      <c r="H35" s="8"/>
      <c r="I35" s="3"/>
      <c r="J35" s="8"/>
      <c r="K35" s="8"/>
    </row>
    <row r="36" spans="1:11" x14ac:dyDescent="0.35">
      <c r="A36" t="s">
        <v>20</v>
      </c>
      <c r="B36" t="s">
        <v>7</v>
      </c>
      <c r="C36" s="3">
        <f t="shared" ref="C36:C39" si="22">+C8+C15+C22+C29</f>
        <v>20797</v>
      </c>
      <c r="D36" s="8">
        <f>+C36/($C$41/100)</f>
        <v>20.850586006035513</v>
      </c>
      <c r="E36" s="13">
        <f t="shared" ref="E36:E39" si="23">+E8+E15+E22+E29</f>
        <v>49231</v>
      </c>
      <c r="F36" s="22">
        <f>+E36/($E$41/100)</f>
        <v>12.712582179506381</v>
      </c>
      <c r="G36" s="3">
        <f t="shared" ref="G36:G39" si="24">+G8+G15+G22+G29</f>
        <v>2054660</v>
      </c>
      <c r="H36" s="8">
        <f>+G36/($G$41/100)</f>
        <v>39.267699619470292</v>
      </c>
      <c r="I36" s="12">
        <f>I29</f>
        <v>7975</v>
      </c>
      <c r="J36" s="14">
        <f>+I36/($I$41/100)</f>
        <v>1.6647184068801402</v>
      </c>
      <c r="K36" s="14">
        <f t="shared" ref="K36:K39" si="25">I36/(G36/100)</f>
        <v>0.38814207703464321</v>
      </c>
    </row>
    <row r="37" spans="1:11" x14ac:dyDescent="0.35">
      <c r="B37" t="s">
        <v>8</v>
      </c>
      <c r="C37" s="3">
        <f t="shared" si="22"/>
        <v>29957</v>
      </c>
      <c r="D37" s="8">
        <f t="shared" ref="D37:D40" si="26">+C37/($C$41/100)</f>
        <v>30.034187862807418</v>
      </c>
      <c r="E37" s="3">
        <f t="shared" si="23"/>
        <v>110224</v>
      </c>
      <c r="F37" s="8">
        <f t="shared" ref="F37:F40" si="27">+E37/($E$41/100)</f>
        <v>28.46238463882333</v>
      </c>
      <c r="G37" s="3">
        <f t="shared" si="24"/>
        <v>1193856</v>
      </c>
      <c r="H37" s="8">
        <f t="shared" ref="H37:H40" si="28">+G37/($G$41/100)</f>
        <v>22.816416729241006</v>
      </c>
      <c r="I37" s="18">
        <f t="shared" ref="I37:I39" si="29">+I9+I16+I23+I30</f>
        <v>296023</v>
      </c>
      <c r="J37" s="20">
        <f t="shared" ref="J37:J40" si="30">+I37/($I$41/100)</f>
        <v>61.792468584310939</v>
      </c>
      <c r="K37" s="20">
        <f t="shared" si="25"/>
        <v>24.795536480111505</v>
      </c>
    </row>
    <row r="38" spans="1:11" x14ac:dyDescent="0.35">
      <c r="B38" t="s">
        <v>9</v>
      </c>
      <c r="C38" s="3">
        <f t="shared" si="22"/>
        <v>22476</v>
      </c>
      <c r="D38" s="8">
        <f t="shared" si="26"/>
        <v>22.53391215423639</v>
      </c>
      <c r="E38" s="3">
        <f t="shared" si="23"/>
        <v>88220</v>
      </c>
      <c r="F38" s="8">
        <f t="shared" si="27"/>
        <v>22.780443214154758</v>
      </c>
      <c r="G38" s="3">
        <f t="shared" si="24"/>
        <v>716250</v>
      </c>
      <c r="H38" s="8">
        <f t="shared" si="28"/>
        <v>13.688634544131681</v>
      </c>
      <c r="I38" s="12">
        <f t="shared" si="29"/>
        <v>39816</v>
      </c>
      <c r="J38" s="14">
        <f t="shared" si="30"/>
        <v>8.3112762493215868</v>
      </c>
      <c r="K38" s="14">
        <f t="shared" si="25"/>
        <v>5.5589528795811516</v>
      </c>
    </row>
    <row r="39" spans="1:11" x14ac:dyDescent="0.35">
      <c r="B39" t="s">
        <v>10</v>
      </c>
      <c r="C39" s="3">
        <f t="shared" si="22"/>
        <v>19817</v>
      </c>
      <c r="D39" s="8">
        <f t="shared" si="26"/>
        <v>19.86806091655555</v>
      </c>
      <c r="E39" s="3">
        <f t="shared" si="23"/>
        <v>111043</v>
      </c>
      <c r="F39" s="8">
        <f t="shared" si="27"/>
        <v>28.673869370090532</v>
      </c>
      <c r="G39" s="3">
        <f t="shared" si="24"/>
        <v>912404</v>
      </c>
      <c r="H39" s="8">
        <f t="shared" si="28"/>
        <v>17.43743792335626</v>
      </c>
      <c r="I39" s="3">
        <f t="shared" si="29"/>
        <v>128696</v>
      </c>
      <c r="J39" s="8">
        <f t="shared" si="30"/>
        <v>26.864275873585772</v>
      </c>
      <c r="K39" s="8">
        <f t="shared" si="25"/>
        <v>14.105155172489379</v>
      </c>
    </row>
    <row r="40" spans="1:11" x14ac:dyDescent="0.35">
      <c r="B40" t="s">
        <v>11</v>
      </c>
      <c r="C40" s="3">
        <f>+C12+C19+C26+C33</f>
        <v>6696</v>
      </c>
      <c r="D40" s="8">
        <f t="shared" si="26"/>
        <v>6.7132530603651386</v>
      </c>
      <c r="E40" s="3">
        <f>+E12+E19+E26+E33</f>
        <v>28544</v>
      </c>
      <c r="F40" s="8">
        <f t="shared" si="27"/>
        <v>7.3707205974249996</v>
      </c>
      <c r="G40" s="13">
        <f>+G12+G19+G26+G33</f>
        <v>355273</v>
      </c>
      <c r="H40" s="22">
        <f t="shared" si="28"/>
        <v>6.7898111838007598</v>
      </c>
      <c r="I40" s="12">
        <f>+I12+I19+I26+I33</f>
        <v>6550</v>
      </c>
      <c r="J40" s="14">
        <f t="shared" si="30"/>
        <v>1.3672608859015571</v>
      </c>
      <c r="K40" s="14">
        <f t="shared" ref="K40" si="31">I40/(G40/100)</f>
        <v>1.8436526276975733</v>
      </c>
    </row>
    <row r="41" spans="1:11" s="4" customFormat="1" x14ac:dyDescent="0.35">
      <c r="A41" s="5" t="s">
        <v>17</v>
      </c>
      <c r="B41" s="5"/>
      <c r="C41" s="6">
        <f>+C13+C20+C27+C34</f>
        <v>99743</v>
      </c>
      <c r="D41" s="9">
        <v>100</v>
      </c>
      <c r="E41" s="6">
        <f>+E13+E20+E27+E34</f>
        <v>387262</v>
      </c>
      <c r="F41" s="9">
        <v>100</v>
      </c>
      <c r="G41" s="6">
        <f>+G13+G20+G27+G34</f>
        <v>5232443</v>
      </c>
      <c r="H41" s="9">
        <v>100</v>
      </c>
      <c r="I41" s="6">
        <f>+I13+I20+I27+I34</f>
        <v>479060</v>
      </c>
      <c r="J41" s="9">
        <v>100</v>
      </c>
      <c r="K41" s="9">
        <f t="shared" si="20"/>
        <v>9.1555703521280591</v>
      </c>
    </row>
    <row r="43" spans="1:11" x14ac:dyDescent="0.35">
      <c r="A43" s="15"/>
      <c r="B43" s="1" t="s">
        <v>21</v>
      </c>
    </row>
    <row r="44" spans="1:11" x14ac:dyDescent="0.35">
      <c r="A44" s="16"/>
      <c r="B44" s="1" t="s">
        <v>22</v>
      </c>
    </row>
    <row r="45" spans="1:11" x14ac:dyDescent="0.35">
      <c r="A45" s="17"/>
      <c r="B45" s="1" t="s">
        <v>23</v>
      </c>
    </row>
  </sheetData>
  <mergeCells count="5">
    <mergeCell ref="C5:D5"/>
    <mergeCell ref="E5:F5"/>
    <mergeCell ref="G5:H5"/>
    <mergeCell ref="I5:K5"/>
    <mergeCell ref="A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Koen Lambert</dc:creator>
  <cp:lastModifiedBy>Koen Lambert</cp:lastModifiedBy>
  <dcterms:created xsi:type="dcterms:W3CDTF">2023-04-10T20:38:12Z</dcterms:created>
  <dcterms:modified xsi:type="dcterms:W3CDTF">2023-04-12T14:58:02Z</dcterms:modified>
</cp:coreProperties>
</file>