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mbert\Documents\"/>
    </mc:Choice>
  </mc:AlternateContent>
  <xr:revisionPtr revIDLastSave="0" documentId="8_{7CDECE58-EC3E-42EB-9D50-3B09A2820154}" xr6:coauthVersionLast="47" xr6:coauthVersionMax="47" xr10:uidLastSave="{00000000-0000-0000-0000-000000000000}"/>
  <bookViews>
    <workbookView xWindow="-110" yWindow="-110" windowWidth="19420" windowHeight="10420" xr2:uid="{1F61317F-1D6F-49BC-881F-ADA6BFD0CE5B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1" l="1"/>
  <c r="K41" i="1"/>
  <c r="K40" i="1"/>
  <c r="K39" i="1"/>
  <c r="K38" i="1"/>
  <c r="K37" i="1"/>
  <c r="K35" i="1"/>
  <c r="K34" i="1"/>
  <c r="K33" i="1"/>
  <c r="K32" i="1"/>
  <c r="K31" i="1"/>
  <c r="K30" i="1"/>
  <c r="K28" i="1"/>
  <c r="K27" i="1"/>
  <c r="K26" i="1"/>
  <c r="K25" i="1"/>
  <c r="K24" i="1"/>
  <c r="J19" i="1"/>
  <c r="J13" i="1"/>
  <c r="J11" i="1"/>
  <c r="J42" i="1"/>
  <c r="J41" i="1"/>
  <c r="J40" i="1"/>
  <c r="J39" i="1"/>
  <c r="J38" i="1"/>
  <c r="J37" i="1"/>
  <c r="J35" i="1"/>
  <c r="J34" i="1"/>
  <c r="J33" i="1"/>
  <c r="J32" i="1"/>
  <c r="J31" i="1"/>
  <c r="J30" i="1"/>
  <c r="J28" i="1"/>
  <c r="J27" i="1"/>
  <c r="J26" i="1"/>
  <c r="J25" i="1"/>
  <c r="J24" i="1"/>
  <c r="H42" i="1"/>
  <c r="H41" i="1"/>
  <c r="H40" i="1"/>
  <c r="H39" i="1"/>
  <c r="H38" i="1"/>
  <c r="H37" i="1"/>
  <c r="F42" i="1"/>
  <c r="F41" i="1"/>
  <c r="F40" i="1"/>
  <c r="F39" i="1"/>
  <c r="F38" i="1"/>
  <c r="F37" i="1"/>
  <c r="H35" i="1"/>
  <c r="H34" i="1"/>
  <c r="H33" i="1"/>
  <c r="H32" i="1"/>
  <c r="H31" i="1"/>
  <c r="H30" i="1"/>
  <c r="F35" i="1"/>
  <c r="F34" i="1"/>
  <c r="F33" i="1"/>
  <c r="F32" i="1"/>
  <c r="F31" i="1"/>
  <c r="F30" i="1"/>
  <c r="D42" i="1"/>
  <c r="D41" i="1"/>
  <c r="D40" i="1"/>
  <c r="D39" i="1"/>
  <c r="D38" i="1"/>
  <c r="D37" i="1"/>
  <c r="D35" i="1"/>
  <c r="D34" i="1"/>
  <c r="D33" i="1"/>
  <c r="D32" i="1"/>
  <c r="D31" i="1"/>
  <c r="D30" i="1"/>
  <c r="J21" i="1"/>
  <c r="J17" i="1"/>
  <c r="J14" i="1"/>
  <c r="J12" i="1"/>
  <c r="J10" i="1"/>
  <c r="H28" i="1"/>
  <c r="H27" i="1"/>
  <c r="H26" i="1"/>
  <c r="H25" i="1"/>
  <c r="H24" i="1"/>
  <c r="H23" i="1"/>
  <c r="F28" i="1"/>
  <c r="F27" i="1"/>
  <c r="F26" i="1"/>
  <c r="F25" i="1"/>
  <c r="F24" i="1"/>
  <c r="F23" i="1"/>
  <c r="D28" i="1"/>
  <c r="D27" i="1"/>
  <c r="D26" i="1"/>
  <c r="D25" i="1"/>
  <c r="D24" i="1"/>
  <c r="D23" i="1"/>
  <c r="H21" i="1"/>
  <c r="H20" i="1"/>
  <c r="H19" i="1"/>
  <c r="H18" i="1"/>
  <c r="H17" i="1"/>
  <c r="H16" i="1"/>
  <c r="F21" i="1"/>
  <c r="F20" i="1"/>
  <c r="F19" i="1"/>
  <c r="F18" i="1"/>
  <c r="F17" i="1"/>
  <c r="F16" i="1"/>
  <c r="H14" i="1"/>
  <c r="H13" i="1"/>
  <c r="H12" i="1"/>
  <c r="H11" i="1"/>
  <c r="H10" i="1"/>
  <c r="H9" i="1"/>
  <c r="F14" i="1"/>
  <c r="F13" i="1"/>
  <c r="F12" i="1"/>
  <c r="F11" i="1"/>
  <c r="F10" i="1"/>
  <c r="F9" i="1"/>
  <c r="D21" i="1"/>
  <c r="D20" i="1"/>
  <c r="D19" i="1"/>
  <c r="D18" i="1"/>
  <c r="D17" i="1"/>
  <c r="D16" i="1"/>
  <c r="D14" i="1"/>
  <c r="D13" i="1"/>
  <c r="D12" i="1"/>
  <c r="D11" i="1"/>
  <c r="D10" i="1"/>
  <c r="D9" i="1"/>
  <c r="I37" i="1"/>
  <c r="I40" i="1"/>
  <c r="G40" i="1"/>
  <c r="E40" i="1"/>
  <c r="C40" i="1"/>
  <c r="I39" i="1"/>
  <c r="G39" i="1"/>
  <c r="E39" i="1"/>
  <c r="C39" i="1"/>
  <c r="G37" i="1"/>
  <c r="E37" i="1"/>
  <c r="C37" i="1"/>
  <c r="I41" i="1"/>
  <c r="G41" i="1"/>
  <c r="E41" i="1"/>
  <c r="C41" i="1"/>
  <c r="I31" i="1"/>
  <c r="G31" i="1"/>
  <c r="G35" i="1" s="1"/>
  <c r="E31" i="1"/>
  <c r="C31" i="1"/>
  <c r="I24" i="1"/>
  <c r="I28" i="1" s="1"/>
  <c r="G24" i="1"/>
  <c r="G28" i="1" s="1"/>
  <c r="E24" i="1"/>
  <c r="C24" i="1"/>
  <c r="C28" i="1" s="1"/>
  <c r="I17" i="1"/>
  <c r="I21" i="1" s="1"/>
  <c r="G17" i="1"/>
  <c r="G21" i="1" s="1"/>
  <c r="E17" i="1"/>
  <c r="C17" i="1"/>
  <c r="C21" i="1" s="1"/>
  <c r="I10" i="1"/>
  <c r="I14" i="1" s="1"/>
  <c r="G10" i="1"/>
  <c r="G14" i="1" s="1"/>
  <c r="E10" i="1"/>
  <c r="E38" i="1" s="1"/>
  <c r="C10" i="1"/>
  <c r="C38" i="1" l="1"/>
  <c r="I38" i="1"/>
  <c r="G38" i="1"/>
  <c r="G42" i="1"/>
  <c r="E28" i="1"/>
  <c r="C35" i="1"/>
  <c r="I35" i="1"/>
  <c r="E35" i="1"/>
  <c r="I42" i="1"/>
  <c r="E21" i="1"/>
  <c r="C14" i="1"/>
  <c r="E14" i="1"/>
  <c r="E42" i="1" l="1"/>
  <c r="C42" i="1"/>
</calcChain>
</file>

<file path=xl/sharedStrings.xml><?xml version="1.0" encoding="utf-8"?>
<sst xmlns="http://schemas.openxmlformats.org/spreadsheetml/2006/main" count="71" uniqueCount="31">
  <si>
    <t>Field</t>
  </si>
  <si>
    <t>Number</t>
  </si>
  <si>
    <t>%</t>
  </si>
  <si>
    <t>Granted Projects</t>
  </si>
  <si>
    <t>Granted Organizations</t>
  </si>
  <si>
    <t>Granted Participants</t>
  </si>
  <si>
    <t>Year</t>
  </si>
  <si>
    <t>YOUTH</t>
  </si>
  <si>
    <t>SCHOOL</t>
  </si>
  <si>
    <t>VET</t>
  </si>
  <si>
    <t>2020</t>
  </si>
  <si>
    <t>2019</t>
  </si>
  <si>
    <t>2021</t>
  </si>
  <si>
    <t>2022</t>
  </si>
  <si>
    <t>TOTAL</t>
  </si>
  <si>
    <t>GENERAL TOTAL</t>
  </si>
  <si>
    <t>??</t>
  </si>
  <si>
    <t>(not HE)</t>
  </si>
  <si>
    <t>GENERAL</t>
  </si>
  <si>
    <t>ADULT EDUC</t>
  </si>
  <si>
    <t>HIGHER EDUC</t>
  </si>
  <si>
    <t>ERASMUS+ AND EUROPEAN SOLIDARITY CORPS IMPLEMENTATION</t>
  </si>
  <si>
    <t>E+ and ESC combined in Youth</t>
  </si>
  <si>
    <t>Unofficial data from 2019 - 2022</t>
  </si>
  <si>
    <t>Granted Part with Fewer Opport/Special Needs</t>
  </si>
  <si>
    <t>Figures in red: missing or incomplete</t>
  </si>
  <si>
    <t>% of total</t>
  </si>
  <si>
    <t>% in sector</t>
  </si>
  <si>
    <t>0,1%</t>
  </si>
  <si>
    <t>0%</t>
  </si>
  <si>
    <t>Based on EC Dashboards -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</si>
</sst>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/>
    <xf numFmtId="0" fontId="0" fillId="2" borderId="0" xfId="0" applyFill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3" fontId="0" fillId="0" borderId="3" xfId="0" applyNumberFormat="1" applyBorder="1"/>
    <xf numFmtId="3" fontId="0" fillId="0" borderId="4" xfId="0" applyNumberFormat="1" applyBorder="1"/>
    <xf numFmtId="3" fontId="0" fillId="2" borderId="3" xfId="0" applyNumberFormat="1" applyFill="1" applyBorder="1"/>
    <xf numFmtId="3" fontId="2" fillId="0" borderId="3" xfId="0" applyNumberFormat="1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3" fontId="1" fillId="0" borderId="3" xfId="0" applyNumberFormat="1" applyFont="1" applyBorder="1"/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4" xfId="0" applyFont="1" applyBorder="1"/>
    <xf numFmtId="3" fontId="1" fillId="0" borderId="3" xfId="0" applyNumberFormat="1" applyFont="1" applyBorder="1" applyAlignment="1">
      <alignment horizontal="right"/>
    </xf>
    <xf numFmtId="0" fontId="0" fillId="2" borderId="4" xfId="0" applyFill="1" applyBorder="1"/>
    <xf numFmtId="0" fontId="2" fillId="0" borderId="6" xfId="0" applyFont="1" applyBorder="1"/>
    <xf numFmtId="0" fontId="2" fillId="0" borderId="0" xfId="0" quotePrefix="1" applyFont="1"/>
    <xf numFmtId="9" fontId="0" fillId="0" borderId="4" xfId="0" applyNumberForma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9" fontId="0" fillId="2" borderId="4" xfId="0" applyNumberFormat="1" applyFill="1" applyBorder="1" applyAlignment="1">
      <alignment horizontal="center"/>
    </xf>
    <xf numFmtId="0" fontId="2" fillId="0" borderId="1" xfId="0" applyFont="1" applyBorder="1"/>
    <xf numFmtId="0" fontId="2" fillId="0" borderId="7" xfId="0" applyFont="1" applyBorder="1"/>
    <xf numFmtId="9" fontId="2" fillId="0" borderId="4" xfId="0" applyNumberFormat="1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9" fontId="0" fillId="2" borderId="0" xfId="0" applyNumberFormat="1" applyFill="1" applyAlignment="1">
      <alignment horizontal="center"/>
    </xf>
    <xf numFmtId="3" fontId="5" fillId="0" borderId="3" xfId="0" applyNumberFormat="1" applyFont="1" applyBorder="1"/>
    <xf numFmtId="3" fontId="0" fillId="0" borderId="0" xfId="0" applyNumberFormat="1" applyAlignment="1">
      <alignment horizontal="center"/>
    </xf>
    <xf numFmtId="9" fontId="5" fillId="0" borderId="0" xfId="0" applyNumberFormat="1" applyFont="1" applyAlignment="1">
      <alignment horizontal="center"/>
    </xf>
    <xf numFmtId="9" fontId="5" fillId="2" borderId="0" xfId="0" applyNumberFormat="1" applyFont="1" applyFill="1" applyAlignment="1">
      <alignment horizontal="center"/>
    </xf>
    <xf numFmtId="9" fontId="5" fillId="0" borderId="4" xfId="0" applyNumberFormat="1" applyFont="1" applyBorder="1" applyAlignment="1">
      <alignment horizontal="center"/>
    </xf>
    <xf numFmtId="9" fontId="5" fillId="2" borderId="4" xfId="0" applyNumberFormat="1" applyFont="1" applyFill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9" fontId="2" fillId="0" borderId="6" xfId="0" applyNumberFormat="1" applyFont="1" applyBorder="1" applyAlignment="1">
      <alignment horizontal="center"/>
    </xf>
    <xf numFmtId="9" fontId="6" fillId="0" borderId="6" xfId="0" applyNumberFormat="1" applyFont="1" applyBorder="1" applyAlignment="1">
      <alignment horizontal="center"/>
    </xf>
    <xf numFmtId="0" fontId="1" fillId="0" borderId="4" xfId="0" applyFont="1" applyBorder="1"/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0" fontId="0" fillId="2" borderId="0" xfId="0" applyNumberFormat="1" applyFill="1" applyAlignment="1">
      <alignment horizontal="center"/>
    </xf>
    <xf numFmtId="9" fontId="0" fillId="3" borderId="0" xfId="0" applyNumberFormat="1" applyFill="1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9" fontId="2" fillId="3" borderId="0" xfId="0" applyNumberFormat="1" applyFont="1" applyFill="1" applyAlignment="1">
      <alignment horizontal="center"/>
    </xf>
    <xf numFmtId="9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3" fontId="1" fillId="0" borderId="0" xfId="0" quotePrefix="1" applyNumberFormat="1" applyFont="1" applyAlignment="1">
      <alignment horizontal="center"/>
    </xf>
    <xf numFmtId="10" fontId="0" fillId="0" borderId="0" xfId="0" quotePrefix="1" applyNumberFormat="1" applyAlignment="1">
      <alignment horizontal="center"/>
    </xf>
    <xf numFmtId="10" fontId="2" fillId="0" borderId="8" xfId="0" applyNumberFormat="1" applyFont="1" applyBorder="1" applyAlignment="1">
      <alignment horizontal="center"/>
    </xf>
    <xf numFmtId="9" fontId="6" fillId="0" borderId="8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44B3F-9711-42BC-B429-C98DC529A951}">
  <dimension ref="A1:L42"/>
  <sheetViews>
    <sheetView tabSelected="1" workbookViewId="0">
      <pane xSplit="2" ySplit="7" topLeftCell="C8" activePane="bottomRight" state="frozen"/>
      <selection pane="topRight" activeCell="C1" sqref="C1"/>
      <selection pane="bottomLeft" activeCell="A6" sqref="A6"/>
      <selection pane="bottomRight" activeCell="A43" sqref="A43"/>
    </sheetView>
  </sheetViews>
  <sheetFormatPr defaultRowHeight="14.5" x14ac:dyDescent="0.35"/>
  <cols>
    <col min="2" max="2" width="13.26953125" customWidth="1"/>
    <col min="3" max="4" width="11.453125" customWidth="1"/>
    <col min="5" max="6" width="13.54296875" customWidth="1"/>
    <col min="7" max="8" width="12.453125" customWidth="1"/>
    <col min="9" max="10" width="11.453125" customWidth="1"/>
    <col min="11" max="11" width="11.36328125" customWidth="1"/>
  </cols>
  <sheetData>
    <row r="1" spans="1:12" s="2" customFormat="1" x14ac:dyDescent="0.35">
      <c r="A1" s="2" t="s">
        <v>21</v>
      </c>
    </row>
    <row r="2" spans="1:12" s="2" customFormat="1" x14ac:dyDescent="0.35">
      <c r="A2" s="2" t="s">
        <v>23</v>
      </c>
      <c r="D2" s="4" t="s">
        <v>25</v>
      </c>
      <c r="E2"/>
      <c r="F2"/>
    </row>
    <row r="3" spans="1:12" x14ac:dyDescent="0.35">
      <c r="A3" s="2" t="s">
        <v>22</v>
      </c>
    </row>
    <row r="4" spans="1:12" x14ac:dyDescent="0.35">
      <c r="A4" s="2" t="s">
        <v>30</v>
      </c>
    </row>
    <row r="5" spans="1:12" ht="15" thickBot="1" x14ac:dyDescent="0.4">
      <c r="A5" s="2"/>
    </row>
    <row r="6" spans="1:12" s="2" customFormat="1" x14ac:dyDescent="0.35">
      <c r="A6" s="2" t="s">
        <v>6</v>
      </c>
      <c r="B6" s="2" t="s">
        <v>0</v>
      </c>
      <c r="C6" s="58" t="s">
        <v>3</v>
      </c>
      <c r="D6" s="59"/>
      <c r="E6" s="58" t="s">
        <v>4</v>
      </c>
      <c r="F6" s="59"/>
      <c r="G6" s="58" t="s">
        <v>5</v>
      </c>
      <c r="H6" s="59"/>
      <c r="I6" s="28" t="s">
        <v>24</v>
      </c>
      <c r="J6" s="29"/>
      <c r="K6" s="29"/>
      <c r="L6" s="17"/>
    </row>
    <row r="7" spans="1:12" s="2" customFormat="1" x14ac:dyDescent="0.35">
      <c r="C7" s="6" t="s">
        <v>1</v>
      </c>
      <c r="D7" s="7" t="s">
        <v>2</v>
      </c>
      <c r="E7" s="6" t="s">
        <v>1</v>
      </c>
      <c r="F7" s="7" t="s">
        <v>2</v>
      </c>
      <c r="G7" s="6" t="s">
        <v>1</v>
      </c>
      <c r="H7" s="7" t="s">
        <v>2</v>
      </c>
      <c r="I7" s="6" t="s">
        <v>1</v>
      </c>
      <c r="J7" s="18" t="s">
        <v>26</v>
      </c>
      <c r="K7" s="18" t="s">
        <v>27</v>
      </c>
      <c r="L7" s="19"/>
    </row>
    <row r="8" spans="1:12" x14ac:dyDescent="0.35">
      <c r="C8" s="8"/>
      <c r="D8" s="9"/>
      <c r="E8" s="8"/>
      <c r="F8" s="9"/>
      <c r="G8" s="8"/>
      <c r="H8" s="9"/>
      <c r="I8" s="8"/>
      <c r="L8" s="9"/>
    </row>
    <row r="9" spans="1:12" x14ac:dyDescent="0.35">
      <c r="A9" s="23" t="s">
        <v>11</v>
      </c>
      <c r="B9" t="s">
        <v>20</v>
      </c>
      <c r="C9" s="10">
        <v>5664</v>
      </c>
      <c r="D9" s="24">
        <f>+C9/($C$14)</f>
        <v>0.22618001757048159</v>
      </c>
      <c r="E9" s="10">
        <v>7510</v>
      </c>
      <c r="F9" s="24">
        <f>+E9/($E$14)</f>
        <v>7.4637249055853713E-2</v>
      </c>
      <c r="G9" s="10">
        <v>599117</v>
      </c>
      <c r="H9" s="24">
        <f>+G9/($G$14)</f>
        <v>0.39535681738543987</v>
      </c>
      <c r="I9" s="20" t="s">
        <v>16</v>
      </c>
      <c r="J9" s="44" t="s">
        <v>16</v>
      </c>
      <c r="K9" s="45" t="s">
        <v>16</v>
      </c>
      <c r="L9" s="9"/>
    </row>
    <row r="10" spans="1:12" x14ac:dyDescent="0.35">
      <c r="B10" s="5" t="s">
        <v>7</v>
      </c>
      <c r="C10" s="12">
        <f>5013+2942</f>
        <v>7955</v>
      </c>
      <c r="D10" s="27">
        <f t="shared" ref="D10:D14" si="0">+C10/($C$14)</f>
        <v>0.31766632058142319</v>
      </c>
      <c r="E10" s="12">
        <f>29069+2063</f>
        <v>31132</v>
      </c>
      <c r="F10" s="27">
        <f t="shared" ref="F10:F14" si="1">+E10/($E$14)</f>
        <v>0.30940170940170941</v>
      </c>
      <c r="G10" s="12">
        <f>308485+21386</f>
        <v>329871</v>
      </c>
      <c r="H10" s="27">
        <f t="shared" ref="H10:H14" si="2">+G10/($G$14)</f>
        <v>0.21768160260475405</v>
      </c>
      <c r="I10" s="12">
        <f>6668+95630</f>
        <v>102298</v>
      </c>
      <c r="J10" s="33">
        <f>+I10/($I$14)</f>
        <v>0.76073829496103273</v>
      </c>
      <c r="K10" s="46">
        <v>0.31009999999999999</v>
      </c>
      <c r="L10" s="21"/>
    </row>
    <row r="11" spans="1:12" x14ac:dyDescent="0.35">
      <c r="B11" t="s">
        <v>8</v>
      </c>
      <c r="C11" s="10">
        <v>4856</v>
      </c>
      <c r="D11" s="24">
        <f t="shared" si="0"/>
        <v>0.19391422410350612</v>
      </c>
      <c r="E11" s="10">
        <v>18659</v>
      </c>
      <c r="F11" s="24">
        <f t="shared" si="1"/>
        <v>0.18544027032399124</v>
      </c>
      <c r="G11" s="10">
        <v>158186</v>
      </c>
      <c r="H11" s="24">
        <f t="shared" si="2"/>
        <v>0.10438681178289581</v>
      </c>
      <c r="I11" s="16">
        <v>159</v>
      </c>
      <c r="J11" s="52">
        <f>+I11/($I$14)</f>
        <v>1.1824022844904515E-3</v>
      </c>
      <c r="K11" s="53">
        <v>1E-3</v>
      </c>
      <c r="L11" s="9"/>
    </row>
    <row r="12" spans="1:12" x14ac:dyDescent="0.35">
      <c r="B12" t="s">
        <v>9</v>
      </c>
      <c r="C12" s="10">
        <v>5123</v>
      </c>
      <c r="D12" s="24">
        <f t="shared" si="0"/>
        <v>0.20457631179618241</v>
      </c>
      <c r="E12" s="10">
        <v>36783</v>
      </c>
      <c r="F12" s="24">
        <f t="shared" si="1"/>
        <v>0.36556350626118067</v>
      </c>
      <c r="G12" s="10">
        <v>295207</v>
      </c>
      <c r="H12" s="24">
        <f t="shared" si="2"/>
        <v>0.19480685740832515</v>
      </c>
      <c r="I12" s="10">
        <v>31882</v>
      </c>
      <c r="J12" s="47">
        <f>+I12/($I$14)</f>
        <v>0.23709024927122374</v>
      </c>
      <c r="K12" s="48">
        <v>0.108</v>
      </c>
      <c r="L12" s="9"/>
    </row>
    <row r="13" spans="1:12" x14ac:dyDescent="0.35">
      <c r="B13" t="s">
        <v>19</v>
      </c>
      <c r="C13" s="10">
        <v>1444</v>
      </c>
      <c r="D13" s="24">
        <f t="shared" si="0"/>
        <v>5.7663125948406675E-2</v>
      </c>
      <c r="E13" s="10">
        <v>6536</v>
      </c>
      <c r="F13" s="24">
        <f t="shared" si="1"/>
        <v>6.4957264957264962E-2</v>
      </c>
      <c r="G13" s="10">
        <v>133002</v>
      </c>
      <c r="H13" s="24">
        <f t="shared" si="2"/>
        <v>8.7767910818585135E-2</v>
      </c>
      <c r="I13" s="16">
        <v>133</v>
      </c>
      <c r="J13" s="52">
        <f>+I13/($I$14)</f>
        <v>9.8905348325301914E-4</v>
      </c>
      <c r="K13" s="53">
        <v>1E-3</v>
      </c>
      <c r="L13" s="9"/>
    </row>
    <row r="14" spans="1:12" s="2" customFormat="1" x14ac:dyDescent="0.35">
      <c r="B14" s="3" t="s">
        <v>14</v>
      </c>
      <c r="C14" s="13">
        <f>SUM(C9:C13)</f>
        <v>25042</v>
      </c>
      <c r="D14" s="24">
        <f t="shared" si="0"/>
        <v>1</v>
      </c>
      <c r="E14" s="13">
        <f t="shared" ref="E14:I14" si="3">SUM(E9:E13)</f>
        <v>100620</v>
      </c>
      <c r="F14" s="24">
        <f t="shared" si="1"/>
        <v>1</v>
      </c>
      <c r="G14" s="13">
        <f t="shared" si="3"/>
        <v>1515383</v>
      </c>
      <c r="H14" s="24">
        <f t="shared" si="2"/>
        <v>1</v>
      </c>
      <c r="I14" s="13">
        <f t="shared" si="3"/>
        <v>134472</v>
      </c>
      <c r="J14" s="31">
        <f>+I14/($I$14)</f>
        <v>1</v>
      </c>
      <c r="K14" s="49">
        <v>0.14699999999999999</v>
      </c>
      <c r="L14" s="43" t="s">
        <v>17</v>
      </c>
    </row>
    <row r="15" spans="1:12" s="2" customFormat="1" x14ac:dyDescent="0.35">
      <c r="B15" s="3"/>
      <c r="C15" s="13"/>
      <c r="D15" s="25"/>
      <c r="E15" s="13"/>
      <c r="F15" s="14"/>
      <c r="G15" s="13"/>
      <c r="H15" s="25"/>
      <c r="I15" s="13"/>
      <c r="J15" s="31"/>
      <c r="K15" s="18"/>
      <c r="L15" s="19"/>
    </row>
    <row r="16" spans="1:12" x14ac:dyDescent="0.35">
      <c r="A16" s="23" t="s">
        <v>10</v>
      </c>
      <c r="B16" t="s">
        <v>20</v>
      </c>
      <c r="C16" s="10">
        <v>6093</v>
      </c>
      <c r="D16" s="24">
        <f>+C16/($C$21)</f>
        <v>0.22625324916450057</v>
      </c>
      <c r="E16" s="10">
        <v>9081</v>
      </c>
      <c r="F16" s="24">
        <f>+E16/($E$21)</f>
        <v>7.8881534372231193E-2</v>
      </c>
      <c r="G16" s="10">
        <v>651043</v>
      </c>
      <c r="H16" s="24">
        <f>+G16/($G$21)</f>
        <v>0.35749397352193418</v>
      </c>
      <c r="I16" s="20" t="s">
        <v>16</v>
      </c>
      <c r="J16" s="44" t="s">
        <v>16</v>
      </c>
      <c r="K16" s="45" t="s">
        <v>16</v>
      </c>
      <c r="L16" s="9"/>
    </row>
    <row r="17" spans="1:12" x14ac:dyDescent="0.35">
      <c r="B17" s="5" t="s">
        <v>7</v>
      </c>
      <c r="C17" s="12">
        <f>5543+3639</f>
        <v>9182</v>
      </c>
      <c r="D17" s="27">
        <f t="shared" ref="D17:D21" si="4">+C17/($C$21)</f>
        <v>0.34095803936130709</v>
      </c>
      <c r="E17" s="12">
        <f>32576+2436</f>
        <v>35012</v>
      </c>
      <c r="F17" s="27">
        <f t="shared" ref="F17:F21" si="5">+E17/($E$21)</f>
        <v>0.3041295321485033</v>
      </c>
      <c r="G17" s="12">
        <f>377821+28114</f>
        <v>405935</v>
      </c>
      <c r="H17" s="27">
        <f t="shared" ref="H17:H21" si="6">+G17/($G$21)</f>
        <v>0.22290281308857687</v>
      </c>
      <c r="I17" s="12">
        <f>9125+99745</f>
        <v>108870</v>
      </c>
      <c r="J17" s="33">
        <f>+I17/($I$21)</f>
        <v>0.7269048954410704</v>
      </c>
      <c r="K17" s="46">
        <v>0.26800000000000002</v>
      </c>
      <c r="L17" s="21"/>
    </row>
    <row r="18" spans="1:12" x14ac:dyDescent="0.35">
      <c r="B18" t="s">
        <v>8</v>
      </c>
      <c r="C18" s="10">
        <v>4799</v>
      </c>
      <c r="D18" s="24">
        <f t="shared" si="4"/>
        <v>0.17820274786483475</v>
      </c>
      <c r="E18" s="10">
        <v>22381</v>
      </c>
      <c r="F18" s="24">
        <f t="shared" si="5"/>
        <v>0.19441114643595489</v>
      </c>
      <c r="G18" s="10">
        <v>235564</v>
      </c>
      <c r="H18" s="24">
        <f t="shared" si="6"/>
        <v>0.12935045823197686</v>
      </c>
      <c r="I18" s="16">
        <v>236</v>
      </c>
      <c r="J18" s="54" t="s">
        <v>29</v>
      </c>
      <c r="K18" s="54" t="s">
        <v>28</v>
      </c>
      <c r="L18" s="9"/>
    </row>
    <row r="19" spans="1:12" x14ac:dyDescent="0.35">
      <c r="B19" t="s">
        <v>9</v>
      </c>
      <c r="C19" s="10">
        <v>5024</v>
      </c>
      <c r="D19" s="24">
        <f t="shared" si="4"/>
        <v>0.18655774229483846</v>
      </c>
      <c r="E19" s="10">
        <v>39650</v>
      </c>
      <c r="F19" s="24">
        <f t="shared" si="5"/>
        <v>0.34441722694185301</v>
      </c>
      <c r="G19" s="10">
        <v>337297</v>
      </c>
      <c r="H19" s="24">
        <f t="shared" si="6"/>
        <v>0.18521302707659529</v>
      </c>
      <c r="I19" s="10">
        <v>40475</v>
      </c>
      <c r="J19" s="32">
        <f>+I19/($I$21)</f>
        <v>0.27024410437197877</v>
      </c>
      <c r="K19" s="55">
        <v>0.12</v>
      </c>
      <c r="L19" s="9"/>
    </row>
    <row r="20" spans="1:12" x14ac:dyDescent="0.35">
      <c r="B20" t="s">
        <v>19</v>
      </c>
      <c r="C20" s="10">
        <v>1832</v>
      </c>
      <c r="D20" s="24">
        <f t="shared" si="4"/>
        <v>6.8028221314519119E-2</v>
      </c>
      <c r="E20" s="10">
        <v>8998</v>
      </c>
      <c r="F20" s="24">
        <f t="shared" si="5"/>
        <v>7.8160560101457582E-2</v>
      </c>
      <c r="G20" s="10">
        <v>191291</v>
      </c>
      <c r="H20" s="24">
        <f t="shared" si="6"/>
        <v>0.1050397280809168</v>
      </c>
      <c r="I20" s="16">
        <v>191</v>
      </c>
      <c r="J20" s="54" t="s">
        <v>29</v>
      </c>
      <c r="K20" s="54" t="s">
        <v>28</v>
      </c>
      <c r="L20" s="9"/>
    </row>
    <row r="21" spans="1:12" s="2" customFormat="1" x14ac:dyDescent="0.35">
      <c r="B21" s="3" t="s">
        <v>14</v>
      </c>
      <c r="C21" s="13">
        <f>SUM(C16:C20)</f>
        <v>26930</v>
      </c>
      <c r="D21" s="30">
        <f t="shared" si="4"/>
        <v>1</v>
      </c>
      <c r="E21" s="13">
        <f t="shared" ref="E21:I21" si="7">SUM(E16:E20)</f>
        <v>115122</v>
      </c>
      <c r="F21" s="30">
        <f t="shared" si="5"/>
        <v>1</v>
      </c>
      <c r="G21" s="13">
        <f t="shared" si="7"/>
        <v>1821130</v>
      </c>
      <c r="H21" s="30">
        <f t="shared" si="6"/>
        <v>1</v>
      </c>
      <c r="I21" s="13">
        <f t="shared" si="7"/>
        <v>149772</v>
      </c>
      <c r="J21" s="31">
        <f>+I21/($I$21)</f>
        <v>1</v>
      </c>
      <c r="K21" s="18">
        <v>12.8</v>
      </c>
      <c r="L21" s="43" t="s">
        <v>17</v>
      </c>
    </row>
    <row r="22" spans="1:12" x14ac:dyDescent="0.35">
      <c r="B22" s="1"/>
      <c r="C22" s="10"/>
      <c r="D22" s="26"/>
      <c r="E22" s="10"/>
      <c r="F22" s="11"/>
      <c r="G22" s="10"/>
      <c r="H22" s="11"/>
      <c r="I22" s="10"/>
      <c r="J22" s="35"/>
      <c r="K22" s="50"/>
      <c r="L22" s="9"/>
    </row>
    <row r="23" spans="1:12" x14ac:dyDescent="0.35">
      <c r="A23" s="23" t="s">
        <v>12</v>
      </c>
      <c r="B23" t="s">
        <v>20</v>
      </c>
      <c r="C23" s="10">
        <v>3930</v>
      </c>
      <c r="D23" s="24">
        <f>+C23/($C$28)</f>
        <v>0.19207272371829334</v>
      </c>
      <c r="E23" s="10">
        <v>7560</v>
      </c>
      <c r="F23" s="24">
        <f>+E23/($E$28)</f>
        <v>0.10677966101694915</v>
      </c>
      <c r="G23" s="10">
        <v>328200</v>
      </c>
      <c r="H23" s="24">
        <f>+G23/($G$28)</f>
        <v>0.4532710925739224</v>
      </c>
      <c r="I23" s="20" t="s">
        <v>16</v>
      </c>
      <c r="J23" s="44" t="s">
        <v>16</v>
      </c>
      <c r="K23" s="45" t="s">
        <v>16</v>
      </c>
      <c r="L23" s="9"/>
    </row>
    <row r="24" spans="1:12" x14ac:dyDescent="0.35">
      <c r="B24" s="5" t="s">
        <v>7</v>
      </c>
      <c r="C24" s="12">
        <f>3450+1950</f>
        <v>5400</v>
      </c>
      <c r="D24" s="27">
        <f t="shared" ref="D24:D28" si="8">+C24/($C$28)</f>
        <v>0.26391671961292212</v>
      </c>
      <c r="E24" s="12">
        <f>17230+1950</f>
        <v>19180</v>
      </c>
      <c r="F24" s="27">
        <f t="shared" ref="F24:F28" si="9">+E24/($E$28)</f>
        <v>0.27090395480225987</v>
      </c>
      <c r="G24" s="12">
        <f>148600+16930</f>
        <v>165530</v>
      </c>
      <c r="H24" s="27">
        <f t="shared" ref="H24:H28" si="10">+G24/($G$28)</f>
        <v>0.22861049346057702</v>
      </c>
      <c r="I24" s="12">
        <f>23560+5859</f>
        <v>29419</v>
      </c>
      <c r="J24" s="33">
        <f>+I24/($I$28)</f>
        <v>0.45316471294998384</v>
      </c>
      <c r="K24" s="46">
        <f>I24/(G24)</f>
        <v>0.17772609194707908</v>
      </c>
      <c r="L24" s="21"/>
    </row>
    <row r="25" spans="1:12" x14ac:dyDescent="0.35">
      <c r="B25" t="s">
        <v>8</v>
      </c>
      <c r="C25" s="10">
        <v>5111</v>
      </c>
      <c r="D25" s="24">
        <f t="shared" si="8"/>
        <v>0.24979228776697132</v>
      </c>
      <c r="E25" s="10">
        <v>20640</v>
      </c>
      <c r="F25" s="24">
        <f t="shared" si="9"/>
        <v>0.29152542372881357</v>
      </c>
      <c r="G25" s="10">
        <v>106700</v>
      </c>
      <c r="H25" s="24">
        <f t="shared" si="10"/>
        <v>0.14736144295441048</v>
      </c>
      <c r="I25" s="10">
        <v>11586</v>
      </c>
      <c r="J25" s="47">
        <f t="shared" ref="J25:J28" si="11">+I25/($I$28)</f>
        <v>0.1784685531200419</v>
      </c>
      <c r="K25" s="48">
        <f>I25/(G25)</f>
        <v>0.10858481724461105</v>
      </c>
      <c r="L25" s="9"/>
    </row>
    <row r="26" spans="1:12" x14ac:dyDescent="0.35">
      <c r="B26" t="s">
        <v>9</v>
      </c>
      <c r="C26" s="10">
        <v>4320</v>
      </c>
      <c r="D26" s="24">
        <f t="shared" si="8"/>
        <v>0.21113337569033772</v>
      </c>
      <c r="E26" s="10">
        <v>16710</v>
      </c>
      <c r="F26" s="24">
        <f t="shared" si="9"/>
        <v>0.23601694915254237</v>
      </c>
      <c r="G26" s="10">
        <v>112200</v>
      </c>
      <c r="H26" s="24">
        <f t="shared" si="10"/>
        <v>0.1549573936221636</v>
      </c>
      <c r="I26" s="10">
        <v>22415</v>
      </c>
      <c r="J26" s="47">
        <f t="shared" si="11"/>
        <v>0.34527642138665104</v>
      </c>
      <c r="K26" s="48">
        <f>I26/(G26)</f>
        <v>0.199777183600713</v>
      </c>
      <c r="L26" s="9"/>
    </row>
    <row r="27" spans="1:12" x14ac:dyDescent="0.35">
      <c r="B27" t="s">
        <v>19</v>
      </c>
      <c r="C27" s="10">
        <v>1700</v>
      </c>
      <c r="D27" s="24">
        <f t="shared" si="8"/>
        <v>8.3084893211475497E-2</v>
      </c>
      <c r="E27" s="10">
        <v>6710</v>
      </c>
      <c r="F27" s="24">
        <f t="shared" si="9"/>
        <v>9.4774011299435024E-2</v>
      </c>
      <c r="G27" s="34">
        <v>11440</v>
      </c>
      <c r="H27" s="24">
        <f t="shared" si="10"/>
        <v>1.5799577388926483E-2</v>
      </c>
      <c r="I27" s="10">
        <v>1499</v>
      </c>
      <c r="J27" s="47">
        <f t="shared" si="11"/>
        <v>2.3090312543323218E-2</v>
      </c>
      <c r="K27" s="48">
        <f>I27/(G27)</f>
        <v>0.13103146853146852</v>
      </c>
      <c r="L27" s="9"/>
    </row>
    <row r="28" spans="1:12" s="2" customFormat="1" x14ac:dyDescent="0.35">
      <c r="B28" s="3" t="s">
        <v>14</v>
      </c>
      <c r="C28" s="13">
        <f>SUM(C23:C27)</f>
        <v>20461</v>
      </c>
      <c r="D28" s="30">
        <f t="shared" si="8"/>
        <v>1</v>
      </c>
      <c r="E28" s="13">
        <f t="shared" ref="E28:I28" si="12">SUM(E23:E27)</f>
        <v>70800</v>
      </c>
      <c r="F28" s="30">
        <f t="shared" si="9"/>
        <v>1</v>
      </c>
      <c r="G28" s="13">
        <f t="shared" si="12"/>
        <v>724070</v>
      </c>
      <c r="H28" s="30">
        <f t="shared" si="10"/>
        <v>1</v>
      </c>
      <c r="I28" s="13">
        <f t="shared" si="12"/>
        <v>64919</v>
      </c>
      <c r="J28" s="51">
        <f t="shared" si="11"/>
        <v>1</v>
      </c>
      <c r="K28" s="49">
        <f>I28/(G28)</f>
        <v>8.9658458436339031E-2</v>
      </c>
      <c r="L28" s="43" t="s">
        <v>17</v>
      </c>
    </row>
    <row r="29" spans="1:12" x14ac:dyDescent="0.35">
      <c r="B29" s="1"/>
      <c r="C29" s="10"/>
      <c r="D29" s="26"/>
      <c r="E29" s="10"/>
      <c r="F29" s="11"/>
      <c r="G29" s="10"/>
      <c r="H29" s="11"/>
      <c r="I29" s="10"/>
      <c r="J29" s="35"/>
      <c r="K29" s="50"/>
      <c r="L29" s="9"/>
    </row>
    <row r="30" spans="1:12" x14ac:dyDescent="0.35">
      <c r="A30" s="23" t="s">
        <v>13</v>
      </c>
      <c r="B30" t="s">
        <v>20</v>
      </c>
      <c r="C30" s="10">
        <v>5110</v>
      </c>
      <c r="D30" s="24">
        <f>+C30/($C$35)</f>
        <v>0.18711094837056022</v>
      </c>
      <c r="E30" s="34">
        <v>25080</v>
      </c>
      <c r="F30" s="38">
        <f>+E30/($E$35)</f>
        <v>0.24900714853057981</v>
      </c>
      <c r="G30" s="10">
        <v>476300</v>
      </c>
      <c r="H30" s="24">
        <f>+G30/($G$35)</f>
        <v>0.40644786919939241</v>
      </c>
      <c r="I30" s="10">
        <v>7975</v>
      </c>
      <c r="J30" s="32">
        <f>+I30/($I$35)</f>
        <v>6.1394797416414543E-2</v>
      </c>
      <c r="K30" s="48">
        <f t="shared" ref="K30:K35" si="13">I30/(G30)</f>
        <v>1.674364896073903E-2</v>
      </c>
      <c r="L30" s="9"/>
    </row>
    <row r="31" spans="1:12" x14ac:dyDescent="0.35">
      <c r="B31" s="5" t="s">
        <v>7</v>
      </c>
      <c r="C31" s="12">
        <f>4780+2640</f>
        <v>7420</v>
      </c>
      <c r="D31" s="27">
        <f t="shared" ref="D31:D35" si="14">+C31/($C$35)</f>
        <v>0.27169534968875869</v>
      </c>
      <c r="E31" s="12">
        <f>22260+2640</f>
        <v>24900</v>
      </c>
      <c r="F31" s="39">
        <f t="shared" ref="F31:F35" si="15">+E31/($E$35)</f>
        <v>0.24722001588562351</v>
      </c>
      <c r="G31" s="12">
        <f>268800+23720</f>
        <v>292520</v>
      </c>
      <c r="H31" s="27">
        <f t="shared" ref="H31:H35" si="16">+G31/($G$35)</f>
        <v>0.24962026180601779</v>
      </c>
      <c r="I31" s="12">
        <f>47122+8314</f>
        <v>55436</v>
      </c>
      <c r="J31" s="33">
        <f t="shared" ref="J31:J35" si="17">+I31/($I$35)</f>
        <v>0.42676890151427671</v>
      </c>
      <c r="K31" s="46">
        <f t="shared" si="13"/>
        <v>0.18951182825105975</v>
      </c>
      <c r="L31" s="21"/>
    </row>
    <row r="32" spans="1:12" x14ac:dyDescent="0.35">
      <c r="B32" t="s">
        <v>8</v>
      </c>
      <c r="C32" s="10">
        <v>7710</v>
      </c>
      <c r="D32" s="24">
        <f t="shared" si="14"/>
        <v>0.28231417063346759</v>
      </c>
      <c r="E32" s="10">
        <v>26540</v>
      </c>
      <c r="F32" s="38">
        <f t="shared" si="15"/>
        <v>0.26350277998411437</v>
      </c>
      <c r="G32" s="10">
        <v>215800</v>
      </c>
      <c r="H32" s="24">
        <f t="shared" si="16"/>
        <v>0.1841516904749714</v>
      </c>
      <c r="I32" s="10">
        <v>27835</v>
      </c>
      <c r="J32" s="32">
        <f t="shared" si="17"/>
        <v>0.21428516439948575</v>
      </c>
      <c r="K32" s="48">
        <f t="shared" si="13"/>
        <v>0.12898517145505098</v>
      </c>
      <c r="L32" s="9"/>
    </row>
    <row r="33" spans="1:12" x14ac:dyDescent="0.35">
      <c r="B33" t="s">
        <v>9</v>
      </c>
      <c r="C33" s="10">
        <v>5350</v>
      </c>
      <c r="D33" s="24">
        <f t="shared" si="14"/>
        <v>0.19589893811790554</v>
      </c>
      <c r="E33" s="10">
        <v>17900</v>
      </c>
      <c r="F33" s="38">
        <f t="shared" si="15"/>
        <v>0.17772041302621128</v>
      </c>
      <c r="G33" s="10">
        <v>167700</v>
      </c>
      <c r="H33" s="24">
        <f t="shared" si="16"/>
        <v>0.14310583175464647</v>
      </c>
      <c r="I33" s="10">
        <v>33924</v>
      </c>
      <c r="J33" s="32">
        <f t="shared" si="17"/>
        <v>0.26116076583754821</v>
      </c>
      <c r="K33" s="48">
        <f t="shared" si="13"/>
        <v>0.20228980322003579</v>
      </c>
      <c r="L33" s="9"/>
    </row>
    <row r="34" spans="1:12" x14ac:dyDescent="0.35">
      <c r="B34" t="s">
        <v>19</v>
      </c>
      <c r="C34" s="10">
        <v>1720</v>
      </c>
      <c r="D34" s="24">
        <f t="shared" si="14"/>
        <v>6.2980593189307946E-2</v>
      </c>
      <c r="E34" s="10">
        <v>6300</v>
      </c>
      <c r="F34" s="38">
        <f t="shared" si="15"/>
        <v>6.2549642573471009E-2</v>
      </c>
      <c r="G34" s="34">
        <v>19540</v>
      </c>
      <c r="H34" s="24">
        <f t="shared" si="16"/>
        <v>1.6674346764971926E-2</v>
      </c>
      <c r="I34" s="10">
        <v>4727</v>
      </c>
      <c r="J34" s="32">
        <f t="shared" si="17"/>
        <v>3.6390370832274803E-2</v>
      </c>
      <c r="K34" s="48">
        <f t="shared" si="13"/>
        <v>0.24191402251791197</v>
      </c>
      <c r="L34" s="9"/>
    </row>
    <row r="35" spans="1:12" s="2" customFormat="1" x14ac:dyDescent="0.35">
      <c r="B35" s="3" t="s">
        <v>14</v>
      </c>
      <c r="C35" s="13">
        <f>SUM(C30:C34)</f>
        <v>27310</v>
      </c>
      <c r="D35" s="30">
        <f t="shared" si="14"/>
        <v>1</v>
      </c>
      <c r="E35" s="13">
        <f t="shared" ref="E35:I35" si="18">SUM(E30:E34)</f>
        <v>100720</v>
      </c>
      <c r="F35" s="40">
        <f t="shared" si="15"/>
        <v>1</v>
      </c>
      <c r="G35" s="13">
        <f t="shared" si="18"/>
        <v>1171860</v>
      </c>
      <c r="H35" s="30">
        <f t="shared" si="16"/>
        <v>1</v>
      </c>
      <c r="I35" s="13">
        <f t="shared" si="18"/>
        <v>129897</v>
      </c>
      <c r="J35" s="31">
        <f t="shared" si="17"/>
        <v>1</v>
      </c>
      <c r="K35" s="49">
        <f t="shared" si="13"/>
        <v>0.11084685883979314</v>
      </c>
      <c r="L35" s="19"/>
    </row>
    <row r="36" spans="1:12" x14ac:dyDescent="0.35">
      <c r="B36" s="1"/>
      <c r="C36" s="10"/>
      <c r="D36" s="26"/>
      <c r="E36" s="10"/>
      <c r="F36" s="26"/>
      <c r="G36" s="10"/>
      <c r="H36" s="26"/>
      <c r="I36" s="10"/>
      <c r="J36" s="35"/>
      <c r="K36" s="50"/>
      <c r="L36" s="9"/>
    </row>
    <row r="37" spans="1:12" x14ac:dyDescent="0.35">
      <c r="A37" s="2" t="s">
        <v>18</v>
      </c>
      <c r="B37" t="s">
        <v>20</v>
      </c>
      <c r="C37" s="10">
        <f t="shared" ref="C37:C40" si="19">+C9+C16+C23+C30</f>
        <v>20797</v>
      </c>
      <c r="D37" s="24">
        <f>+C37/($C$42)</f>
        <v>0.20850586006035512</v>
      </c>
      <c r="E37" s="34">
        <f t="shared" ref="E37:E40" si="20">+E9+E16+E23+E30</f>
        <v>49231</v>
      </c>
      <c r="F37" s="38">
        <f>+E37/($E$42)</f>
        <v>0.12712582179506382</v>
      </c>
      <c r="G37" s="10">
        <f t="shared" ref="G37:G40" si="21">+G9+G16+G23+G30</f>
        <v>2054660</v>
      </c>
      <c r="H37" s="24">
        <f>+G37/($G$42)</f>
        <v>0.39267699619470292</v>
      </c>
      <c r="I37" s="16">
        <f>I30</f>
        <v>7975</v>
      </c>
      <c r="J37" s="52">
        <f>+I37/($I$42)</f>
        <v>1.6647184068801404E-2</v>
      </c>
      <c r="K37" s="53">
        <f t="shared" ref="K37:K42" si="22">I37/(G37)</f>
        <v>3.8814207703464321E-3</v>
      </c>
      <c r="L37" s="9"/>
    </row>
    <row r="38" spans="1:12" x14ac:dyDescent="0.35">
      <c r="B38" s="5" t="s">
        <v>7</v>
      </c>
      <c r="C38" s="12">
        <f t="shared" si="19"/>
        <v>29957</v>
      </c>
      <c r="D38" s="27">
        <f t="shared" ref="D38:D42" si="23">+C38/($C$42)</f>
        <v>0.30034187862807415</v>
      </c>
      <c r="E38" s="12">
        <f t="shared" si="20"/>
        <v>110224</v>
      </c>
      <c r="F38" s="39">
        <f t="shared" ref="F38:F42" si="24">+E38/($E$42)</f>
        <v>0.28462384638823329</v>
      </c>
      <c r="G38" s="12">
        <f t="shared" si="21"/>
        <v>1193856</v>
      </c>
      <c r="H38" s="27">
        <f t="shared" ref="H38:H42" si="25">+G38/($G$42)</f>
        <v>0.22816416729241007</v>
      </c>
      <c r="I38" s="12">
        <f t="shared" ref="I38:I40" si="26">+I10+I17+I24+I31</f>
        <v>296023</v>
      </c>
      <c r="J38" s="37">
        <f t="shared" ref="J38:J42" si="27">+I38/($I$42)</f>
        <v>0.61792468584310944</v>
      </c>
      <c r="K38" s="46">
        <f t="shared" si="22"/>
        <v>0.24795536480111505</v>
      </c>
      <c r="L38" s="21"/>
    </row>
    <row r="39" spans="1:12" x14ac:dyDescent="0.35">
      <c r="B39" t="s">
        <v>8</v>
      </c>
      <c r="C39" s="10">
        <f t="shared" si="19"/>
        <v>22476</v>
      </c>
      <c r="D39" s="24">
        <f t="shared" si="23"/>
        <v>0.22533912154236388</v>
      </c>
      <c r="E39" s="10">
        <f t="shared" si="20"/>
        <v>88220</v>
      </c>
      <c r="F39" s="38">
        <f t="shared" si="24"/>
        <v>0.22780443214154758</v>
      </c>
      <c r="G39" s="10">
        <f t="shared" si="21"/>
        <v>716250</v>
      </c>
      <c r="H39" s="24">
        <f t="shared" si="25"/>
        <v>0.13688634544131681</v>
      </c>
      <c r="I39" s="16">
        <f t="shared" si="26"/>
        <v>39816</v>
      </c>
      <c r="J39" s="52">
        <f t="shared" si="27"/>
        <v>8.3112762493215878E-2</v>
      </c>
      <c r="K39" s="53">
        <f t="shared" si="22"/>
        <v>5.558952879581152E-2</v>
      </c>
      <c r="L39" s="9"/>
    </row>
    <row r="40" spans="1:12" x14ac:dyDescent="0.35">
      <c r="B40" t="s">
        <v>9</v>
      </c>
      <c r="C40" s="10">
        <f t="shared" si="19"/>
        <v>19817</v>
      </c>
      <c r="D40" s="24">
        <f t="shared" si="23"/>
        <v>0.19868060916555547</v>
      </c>
      <c r="E40" s="10">
        <f t="shared" si="20"/>
        <v>111043</v>
      </c>
      <c r="F40" s="38">
        <f t="shared" si="24"/>
        <v>0.28673869370090532</v>
      </c>
      <c r="G40" s="10">
        <f t="shared" si="21"/>
        <v>912404</v>
      </c>
      <c r="H40" s="24">
        <f t="shared" si="25"/>
        <v>0.17437437923356261</v>
      </c>
      <c r="I40" s="10">
        <f t="shared" si="26"/>
        <v>128696</v>
      </c>
      <c r="J40" s="36">
        <f t="shared" si="27"/>
        <v>0.26864275873585775</v>
      </c>
      <c r="K40" s="48">
        <f t="shared" si="22"/>
        <v>0.14105155172489381</v>
      </c>
      <c r="L40" s="9"/>
    </row>
    <row r="41" spans="1:12" x14ac:dyDescent="0.35">
      <c r="B41" t="s">
        <v>19</v>
      </c>
      <c r="C41" s="10">
        <f>+C13+C20+C27+C34</f>
        <v>6696</v>
      </c>
      <c r="D41" s="24">
        <f t="shared" si="23"/>
        <v>6.7132530603651389E-2</v>
      </c>
      <c r="E41" s="10">
        <f>+E13+E20+E27+E34</f>
        <v>28544</v>
      </c>
      <c r="F41" s="38">
        <f t="shared" si="24"/>
        <v>7.3707205974249984E-2</v>
      </c>
      <c r="G41" s="34">
        <f>+G13+G20+G27+G34</f>
        <v>355273</v>
      </c>
      <c r="H41" s="24">
        <f t="shared" si="25"/>
        <v>6.7898111838007605E-2</v>
      </c>
      <c r="I41" s="16">
        <f>+I13+I20+I27+I34</f>
        <v>6550</v>
      </c>
      <c r="J41" s="52">
        <f t="shared" si="27"/>
        <v>1.3672608859015572E-2</v>
      </c>
      <c r="K41" s="53">
        <f t="shared" si="22"/>
        <v>1.8436526276975736E-2</v>
      </c>
      <c r="L41" s="9"/>
    </row>
    <row r="42" spans="1:12" s="2" customFormat="1" ht="15" thickBot="1" x14ac:dyDescent="0.4">
      <c r="A42" s="3" t="s">
        <v>15</v>
      </c>
      <c r="B42" s="3"/>
      <c r="C42" s="15">
        <f>+C14+C21+C28+C35</f>
        <v>99743</v>
      </c>
      <c r="D42" s="41">
        <f t="shared" si="23"/>
        <v>1</v>
      </c>
      <c r="E42" s="15">
        <f>+E14+E21+E28+E35</f>
        <v>387262</v>
      </c>
      <c r="F42" s="42">
        <f t="shared" si="24"/>
        <v>1</v>
      </c>
      <c r="G42" s="15">
        <f>+G14+G21+G28+G35</f>
        <v>5232443</v>
      </c>
      <c r="H42" s="41">
        <f t="shared" si="25"/>
        <v>1</v>
      </c>
      <c r="I42" s="15">
        <f>+I14+I21+I28+I35</f>
        <v>479060</v>
      </c>
      <c r="J42" s="57">
        <f t="shared" si="27"/>
        <v>1</v>
      </c>
      <c r="K42" s="56">
        <f t="shared" si="22"/>
        <v>9.155570352128059E-2</v>
      </c>
      <c r="L42" s="22"/>
    </row>
  </sheetData>
  <mergeCells count="3">
    <mergeCell ref="C6:D6"/>
    <mergeCell ref="E6:F6"/>
    <mergeCell ref="G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Koen Lambert</dc:creator>
  <cp:lastModifiedBy>Koen Lambert</cp:lastModifiedBy>
  <dcterms:created xsi:type="dcterms:W3CDTF">2023-04-10T20:38:12Z</dcterms:created>
  <dcterms:modified xsi:type="dcterms:W3CDTF">2023-09-10T18:35:26Z</dcterms:modified>
</cp:coreProperties>
</file>